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566\Desktop\"/>
    </mc:Choice>
  </mc:AlternateContent>
  <xr:revisionPtr revIDLastSave="0" documentId="13_ncr:1_{BED83F86-5A95-4E22-BC2A-334863AAA2F6}" xr6:coauthVersionLast="47" xr6:coauthVersionMax="47" xr10:uidLastSave="{00000000-0000-0000-0000-000000000000}"/>
  <bookViews>
    <workbookView xWindow="-108" yWindow="-108" windowWidth="23256" windowHeight="12456" xr2:uid="{23339894-DA9A-4422-8BD4-0032411CEDEA}"/>
  </bookViews>
  <sheets>
    <sheet name=" kits césar HN, HP, HD 2026" sheetId="2" r:id="rId1"/>
  </sheets>
  <definedNames>
    <definedName name="_4._Ngouri">' kits césar HN, HP, HD 2026'!$D$51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3" i="2" l="1"/>
  <c r="F153" i="2"/>
  <c r="G153" i="2"/>
  <c r="E153" i="2"/>
  <c r="H150" i="2"/>
  <c r="I150" i="2" s="1"/>
  <c r="J150" i="2" s="1"/>
  <c r="K150" i="2" s="1"/>
  <c r="E105" i="2"/>
  <c r="E59" i="2"/>
  <c r="E28" i="2"/>
  <c r="E134" i="2"/>
  <c r="E19" i="2"/>
  <c r="H147" i="2" l="1"/>
  <c r="H148" i="2"/>
  <c r="H149" i="2"/>
  <c r="H151" i="2"/>
  <c r="H152" i="2"/>
  <c r="H146" i="2" l="1"/>
  <c r="H153" i="2" s="1"/>
  <c r="H117" i="2"/>
  <c r="I151" i="2"/>
  <c r="J151" i="2" s="1"/>
  <c r="K151" i="2" s="1"/>
  <c r="I152" i="2"/>
  <c r="J152" i="2" s="1"/>
  <c r="K152" i="2" s="1"/>
  <c r="E52" i="2"/>
  <c r="H50" i="2"/>
  <c r="F52" i="2"/>
  <c r="G52" i="2"/>
  <c r="I146" i="2" l="1"/>
  <c r="I50" i="2"/>
  <c r="J50" i="2" s="1"/>
  <c r="K50" i="2" s="1"/>
  <c r="J146" i="2" l="1"/>
  <c r="I148" i="2"/>
  <c r="J148" i="2" s="1"/>
  <c r="K148" i="2" s="1"/>
  <c r="I149" i="2"/>
  <c r="J149" i="2" s="1"/>
  <c r="K149" i="2" s="1"/>
  <c r="I117" i="2"/>
  <c r="J117" i="2" s="1"/>
  <c r="K117" i="2" s="1"/>
  <c r="G21" i="2"/>
  <c r="F21" i="2"/>
  <c r="E21" i="2"/>
  <c r="G23" i="2"/>
  <c r="F23" i="2"/>
  <c r="H23" i="2" s="1"/>
  <c r="E23" i="2"/>
  <c r="K146" i="2" l="1"/>
  <c r="I23" i="2"/>
  <c r="J23" i="2" s="1"/>
  <c r="K23" i="2" s="1"/>
  <c r="E46" i="2"/>
  <c r="E44" i="2"/>
  <c r="E87" i="2" l="1"/>
  <c r="E95" i="2"/>
  <c r="I147" i="2"/>
  <c r="I153" i="2" s="1"/>
  <c r="G118" i="2"/>
  <c r="E118" i="2"/>
  <c r="F136" i="2" l="1"/>
  <c r="G136" i="2"/>
  <c r="E136" i="2"/>
  <c r="E40" i="2"/>
  <c r="E34" i="2"/>
  <c r="J147" i="2" l="1"/>
  <c r="J153" i="2" s="1"/>
  <c r="E31" i="2"/>
  <c r="K147" i="2" l="1"/>
  <c r="K153" i="2" s="1"/>
  <c r="H92" i="2"/>
  <c r="H121" i="2"/>
  <c r="E141" i="2"/>
  <c r="I121" i="2" l="1"/>
  <c r="J121" i="2" s="1"/>
  <c r="K121" i="2" s="1"/>
  <c r="I93" i="2"/>
  <c r="J93" i="2" s="1"/>
  <c r="K93" i="2" s="1"/>
  <c r="I92" i="2"/>
  <c r="J92" i="2" s="1"/>
  <c r="K92" i="2" s="1"/>
  <c r="E80" i="2"/>
  <c r="E72" i="2" l="1"/>
  <c r="G72" i="2"/>
  <c r="F72" i="2"/>
  <c r="E128" i="2" l="1"/>
  <c r="E123" i="2" l="1"/>
  <c r="G114" i="2"/>
  <c r="E114" i="2"/>
  <c r="F114" i="2"/>
  <c r="H113" i="2"/>
  <c r="E142" i="2" l="1"/>
  <c r="E154" i="2" s="1"/>
  <c r="G163" i="2" s="1"/>
  <c r="I113" i="2"/>
  <c r="J113" i="2" s="1"/>
  <c r="K113" i="2" s="1"/>
  <c r="G141" i="2"/>
  <c r="G134" i="2"/>
  <c r="G128" i="2"/>
  <c r="G105" i="2"/>
  <c r="G95" i="2"/>
  <c r="G87" i="2"/>
  <c r="G80" i="2"/>
  <c r="G59" i="2"/>
  <c r="G44" i="2"/>
  <c r="G40" i="2"/>
  <c r="G34" i="2"/>
  <c r="G31" i="2"/>
  <c r="G28" i="2"/>
  <c r="F46" i="2"/>
  <c r="H46" i="2" s="1"/>
  <c r="F40" i="2"/>
  <c r="F44" i="2"/>
  <c r="H52" i="2"/>
  <c r="F59" i="2"/>
  <c r="H59" i="2" s="1"/>
  <c r="H72" i="2"/>
  <c r="F80" i="2"/>
  <c r="H80" i="2" s="1"/>
  <c r="F87" i="2"/>
  <c r="H87" i="2" s="1"/>
  <c r="F95" i="2"/>
  <c r="H95" i="2" s="1"/>
  <c r="F105" i="2"/>
  <c r="H105" i="2" s="1"/>
  <c r="H114" i="2"/>
  <c r="F134" i="2"/>
  <c r="H134" i="2" s="1"/>
  <c r="H77" i="2"/>
  <c r="H70" i="2"/>
  <c r="H132" i="2"/>
  <c r="F118" i="2"/>
  <c r="H118" i="2" s="1"/>
  <c r="H106" i="2"/>
  <c r="H57" i="2"/>
  <c r="H49" i="2"/>
  <c r="H138" i="2"/>
  <c r="H139" i="2"/>
  <c r="H140" i="2"/>
  <c r="H137" i="2"/>
  <c r="H135" i="2"/>
  <c r="H130" i="2"/>
  <c r="H131" i="2"/>
  <c r="H133" i="2"/>
  <c r="H129" i="2"/>
  <c r="H125" i="2"/>
  <c r="H126" i="2"/>
  <c r="H127" i="2"/>
  <c r="H124" i="2"/>
  <c r="H120" i="2"/>
  <c r="H122" i="2"/>
  <c r="H119" i="2"/>
  <c r="H115" i="2"/>
  <c r="H116" i="2"/>
  <c r="H107" i="2"/>
  <c r="H108" i="2"/>
  <c r="H109" i="2"/>
  <c r="H110" i="2"/>
  <c r="H111" i="2"/>
  <c r="H112" i="2"/>
  <c r="H97" i="2"/>
  <c r="H98" i="2"/>
  <c r="H99" i="2"/>
  <c r="H100" i="2"/>
  <c r="H101" i="2"/>
  <c r="H102" i="2"/>
  <c r="H103" i="2"/>
  <c r="H104" i="2"/>
  <c r="H96" i="2"/>
  <c r="H89" i="2"/>
  <c r="H90" i="2"/>
  <c r="H91" i="2"/>
  <c r="H88" i="2"/>
  <c r="H82" i="2"/>
  <c r="H83" i="2"/>
  <c r="H84" i="2"/>
  <c r="H85" i="2"/>
  <c r="H86" i="2"/>
  <c r="H81" i="2"/>
  <c r="H74" i="2"/>
  <c r="H75" i="2"/>
  <c r="H76" i="2"/>
  <c r="H78" i="2"/>
  <c r="H79" i="2"/>
  <c r="H73" i="2"/>
  <c r="H68" i="2"/>
  <c r="H69" i="2"/>
  <c r="H71" i="2"/>
  <c r="H61" i="2"/>
  <c r="H62" i="2"/>
  <c r="H63" i="2"/>
  <c r="H64" i="2"/>
  <c r="H65" i="2"/>
  <c r="H66" i="2"/>
  <c r="H67" i="2"/>
  <c r="H60" i="2"/>
  <c r="H54" i="2"/>
  <c r="H55" i="2"/>
  <c r="H56" i="2"/>
  <c r="H58" i="2"/>
  <c r="H53" i="2"/>
  <c r="H48" i="2"/>
  <c r="H51" i="2"/>
  <c r="H47" i="2"/>
  <c r="H45" i="2"/>
  <c r="H42" i="2"/>
  <c r="H43" i="2"/>
  <c r="H41" i="2"/>
  <c r="H36" i="2"/>
  <c r="H37" i="2"/>
  <c r="H38" i="2"/>
  <c r="H39" i="2"/>
  <c r="H35" i="2"/>
  <c r="H33" i="2"/>
  <c r="H32" i="2"/>
  <c r="H30" i="2"/>
  <c r="H29" i="2"/>
  <c r="H25" i="2"/>
  <c r="H26" i="2"/>
  <c r="H27" i="2"/>
  <c r="H24" i="2"/>
  <c r="H22" i="2"/>
  <c r="H20" i="2"/>
  <c r="H17" i="2"/>
  <c r="H18" i="2"/>
  <c r="H16" i="2"/>
  <c r="F141" i="2"/>
  <c r="H141" i="2" s="1"/>
  <c r="F128" i="2"/>
  <c r="F28" i="2"/>
  <c r="F19" i="2"/>
  <c r="G19" i="2" s="1"/>
  <c r="F123" i="2"/>
  <c r="F34" i="2"/>
  <c r="F31" i="2"/>
  <c r="I51" i="2" l="1"/>
  <c r="J51" i="2" s="1"/>
  <c r="K51" i="2" s="1"/>
  <c r="I91" i="2"/>
  <c r="J91" i="2" s="1"/>
  <c r="K91" i="2" s="1"/>
  <c r="I127" i="2"/>
  <c r="J127" i="2" s="1"/>
  <c r="K127" i="2" s="1"/>
  <c r="I80" i="2"/>
  <c r="J80" i="2" s="1"/>
  <c r="K80" i="2" s="1"/>
  <c r="I25" i="2"/>
  <c r="J25" i="2" s="1"/>
  <c r="K25" i="2" s="1"/>
  <c r="I37" i="2"/>
  <c r="J37" i="2" s="1"/>
  <c r="K37" i="2" s="1"/>
  <c r="I48" i="2"/>
  <c r="J48" i="2" s="1"/>
  <c r="K48" i="2" s="1"/>
  <c r="I66" i="2"/>
  <c r="J66" i="2" s="1"/>
  <c r="K66" i="2" s="1"/>
  <c r="I68" i="2"/>
  <c r="J68" i="2" s="1"/>
  <c r="K68" i="2" s="1"/>
  <c r="I86" i="2"/>
  <c r="J86" i="2" s="1"/>
  <c r="K86" i="2" s="1"/>
  <c r="I90" i="2"/>
  <c r="J90" i="2" s="1"/>
  <c r="K90" i="2" s="1"/>
  <c r="I99" i="2"/>
  <c r="J99" i="2" s="1"/>
  <c r="K99" i="2" s="1"/>
  <c r="I107" i="2"/>
  <c r="J107" i="2" s="1"/>
  <c r="K107" i="2" s="1"/>
  <c r="I126" i="2"/>
  <c r="J126" i="2" s="1"/>
  <c r="K126" i="2" s="1"/>
  <c r="I140" i="2"/>
  <c r="J140" i="2" s="1"/>
  <c r="K140" i="2" s="1"/>
  <c r="I70" i="2"/>
  <c r="J70" i="2" s="1"/>
  <c r="K70" i="2" s="1"/>
  <c r="I72" i="2"/>
  <c r="J72" i="2" s="1"/>
  <c r="K72" i="2" s="1"/>
  <c r="I141" i="2"/>
  <c r="J141" i="2" s="1"/>
  <c r="K141" i="2" s="1"/>
  <c r="I100" i="2"/>
  <c r="J100" i="2" s="1"/>
  <c r="K100" i="2" s="1"/>
  <c r="I16" i="2"/>
  <c r="J16" i="2" s="1"/>
  <c r="K16" i="2" s="1"/>
  <c r="I18" i="2"/>
  <c r="J18" i="2" s="1"/>
  <c r="K18" i="2" s="1"/>
  <c r="I29" i="2"/>
  <c r="J29" i="2" s="1"/>
  <c r="K29" i="2" s="1"/>
  <c r="I36" i="2"/>
  <c r="J36" i="2" s="1"/>
  <c r="K36" i="2" s="1"/>
  <c r="I53" i="2"/>
  <c r="J53" i="2" s="1"/>
  <c r="K53" i="2" s="1"/>
  <c r="I65" i="2"/>
  <c r="J65" i="2" s="1"/>
  <c r="K65" i="2" s="1"/>
  <c r="I73" i="2"/>
  <c r="J73" i="2" s="1"/>
  <c r="K73" i="2" s="1"/>
  <c r="I85" i="2"/>
  <c r="J85" i="2" s="1"/>
  <c r="K85" i="2" s="1"/>
  <c r="I89" i="2"/>
  <c r="J89" i="2" s="1"/>
  <c r="K89" i="2" s="1"/>
  <c r="I98" i="2"/>
  <c r="J98" i="2" s="1"/>
  <c r="K98" i="2" s="1"/>
  <c r="I116" i="2"/>
  <c r="J116" i="2" s="1"/>
  <c r="K116" i="2" s="1"/>
  <c r="I125" i="2"/>
  <c r="J125" i="2" s="1"/>
  <c r="K125" i="2" s="1"/>
  <c r="I139" i="2"/>
  <c r="J139" i="2" s="1"/>
  <c r="K139" i="2" s="1"/>
  <c r="I77" i="2"/>
  <c r="J77" i="2" s="1"/>
  <c r="K77" i="2" s="1"/>
  <c r="I59" i="2"/>
  <c r="J59" i="2" s="1"/>
  <c r="K59" i="2" s="1"/>
  <c r="I38" i="2"/>
  <c r="J38" i="2" s="1"/>
  <c r="K38" i="2" s="1"/>
  <c r="I17" i="2"/>
  <c r="J17" i="2" s="1"/>
  <c r="K17" i="2" s="1"/>
  <c r="I64" i="2"/>
  <c r="J64" i="2" s="1"/>
  <c r="K64" i="2" s="1"/>
  <c r="I96" i="2"/>
  <c r="J96" i="2" s="1"/>
  <c r="K96" i="2" s="1"/>
  <c r="I129" i="2"/>
  <c r="J129" i="2" s="1"/>
  <c r="K129" i="2" s="1"/>
  <c r="I138" i="2"/>
  <c r="J138" i="2" s="1"/>
  <c r="K138" i="2" s="1"/>
  <c r="H21" i="2"/>
  <c r="I20" i="2"/>
  <c r="J20" i="2" s="1"/>
  <c r="K20" i="2" s="1"/>
  <c r="I32" i="2"/>
  <c r="J32" i="2" s="1"/>
  <c r="K32" i="2" s="1"/>
  <c r="I43" i="2"/>
  <c r="J43" i="2" s="1"/>
  <c r="K43" i="2" s="1"/>
  <c r="I56" i="2"/>
  <c r="J56" i="2" s="1"/>
  <c r="K56" i="2" s="1"/>
  <c r="I63" i="2"/>
  <c r="J63" i="2" s="1"/>
  <c r="K63" i="2" s="1"/>
  <c r="I78" i="2"/>
  <c r="J78" i="2" s="1"/>
  <c r="K78" i="2" s="1"/>
  <c r="I83" i="2"/>
  <c r="J83" i="2" s="1"/>
  <c r="K83" i="2" s="1"/>
  <c r="I104" i="2"/>
  <c r="J104" i="2" s="1"/>
  <c r="K104" i="2" s="1"/>
  <c r="I112" i="2"/>
  <c r="J112" i="2" s="1"/>
  <c r="K112" i="2" s="1"/>
  <c r="I119" i="2"/>
  <c r="J119" i="2" s="1"/>
  <c r="K119" i="2" s="1"/>
  <c r="I133" i="2"/>
  <c r="J133" i="2" s="1"/>
  <c r="K133" i="2" s="1"/>
  <c r="I49" i="2"/>
  <c r="J49" i="2" s="1"/>
  <c r="K49" i="2" s="1"/>
  <c r="I114" i="2"/>
  <c r="J114" i="2" s="1"/>
  <c r="K114" i="2" s="1"/>
  <c r="I67" i="2"/>
  <c r="J67" i="2" s="1"/>
  <c r="K67" i="2" s="1"/>
  <c r="I22" i="2"/>
  <c r="J22" i="2" s="1"/>
  <c r="K22" i="2" s="1"/>
  <c r="I33" i="2"/>
  <c r="J33" i="2" s="1"/>
  <c r="K33" i="2" s="1"/>
  <c r="I42" i="2"/>
  <c r="J42" i="2" s="1"/>
  <c r="K42" i="2" s="1"/>
  <c r="I55" i="2"/>
  <c r="J55" i="2" s="1"/>
  <c r="K55" i="2" s="1"/>
  <c r="I62" i="2"/>
  <c r="J62" i="2" s="1"/>
  <c r="K62" i="2" s="1"/>
  <c r="I76" i="2"/>
  <c r="J76" i="2" s="1"/>
  <c r="K76" i="2" s="1"/>
  <c r="I82" i="2"/>
  <c r="J82" i="2" s="1"/>
  <c r="K82" i="2" s="1"/>
  <c r="I103" i="2"/>
  <c r="J103" i="2" s="1"/>
  <c r="K103" i="2" s="1"/>
  <c r="I111" i="2"/>
  <c r="J111" i="2" s="1"/>
  <c r="K111" i="2" s="1"/>
  <c r="I122" i="2"/>
  <c r="J122" i="2" s="1"/>
  <c r="K122" i="2" s="1"/>
  <c r="I131" i="2"/>
  <c r="J131" i="2" s="1"/>
  <c r="K131" i="2" s="1"/>
  <c r="I57" i="2"/>
  <c r="J57" i="2" s="1"/>
  <c r="K57" i="2" s="1"/>
  <c r="I105" i="2"/>
  <c r="J105" i="2" s="1"/>
  <c r="K105" i="2" s="1"/>
  <c r="I81" i="2"/>
  <c r="J81" i="2" s="1"/>
  <c r="K81" i="2" s="1"/>
  <c r="I132" i="2"/>
  <c r="J132" i="2" s="1"/>
  <c r="K132" i="2" s="1"/>
  <c r="I30" i="2"/>
  <c r="J30" i="2" s="1"/>
  <c r="K30" i="2" s="1"/>
  <c r="I58" i="2"/>
  <c r="J58" i="2" s="1"/>
  <c r="K58" i="2" s="1"/>
  <c r="I84" i="2"/>
  <c r="J84" i="2" s="1"/>
  <c r="K84" i="2" s="1"/>
  <c r="I115" i="2"/>
  <c r="J115" i="2" s="1"/>
  <c r="K115" i="2" s="1"/>
  <c r="I52" i="2"/>
  <c r="J52" i="2" s="1"/>
  <c r="K52" i="2" s="1"/>
  <c r="I24" i="2"/>
  <c r="J24" i="2" s="1"/>
  <c r="K24" i="2" s="1"/>
  <c r="I35" i="2"/>
  <c r="J35" i="2" s="1"/>
  <c r="K35" i="2" s="1"/>
  <c r="I45" i="2"/>
  <c r="J45" i="2" s="1"/>
  <c r="K45" i="2" s="1"/>
  <c r="I54" i="2"/>
  <c r="J54" i="2" s="1"/>
  <c r="K54" i="2" s="1"/>
  <c r="I61" i="2"/>
  <c r="J61" i="2" s="1"/>
  <c r="K61" i="2" s="1"/>
  <c r="I75" i="2"/>
  <c r="J75" i="2" s="1"/>
  <c r="K75" i="2" s="1"/>
  <c r="I88" i="2"/>
  <c r="J88" i="2" s="1"/>
  <c r="K88" i="2" s="1"/>
  <c r="I102" i="2"/>
  <c r="J102" i="2" s="1"/>
  <c r="K102" i="2" s="1"/>
  <c r="I110" i="2"/>
  <c r="J110" i="2" s="1"/>
  <c r="K110" i="2" s="1"/>
  <c r="I120" i="2"/>
  <c r="J120" i="2" s="1"/>
  <c r="K120" i="2" s="1"/>
  <c r="I130" i="2"/>
  <c r="J130" i="2" s="1"/>
  <c r="K130" i="2" s="1"/>
  <c r="I106" i="2"/>
  <c r="J106" i="2" s="1"/>
  <c r="K106" i="2" s="1"/>
  <c r="I95" i="2"/>
  <c r="J95" i="2" s="1"/>
  <c r="K95" i="2" s="1"/>
  <c r="I46" i="2"/>
  <c r="J46" i="2" s="1"/>
  <c r="K46" i="2" s="1"/>
  <c r="I26" i="2"/>
  <c r="J26" i="2" s="1"/>
  <c r="K26" i="2" s="1"/>
  <c r="I69" i="2"/>
  <c r="J69" i="2" s="1"/>
  <c r="K69" i="2" s="1"/>
  <c r="I108" i="2"/>
  <c r="J108" i="2" s="1"/>
  <c r="K108" i="2" s="1"/>
  <c r="I137" i="2"/>
  <c r="J137" i="2" s="1"/>
  <c r="K137" i="2" s="1"/>
  <c r="I41" i="2"/>
  <c r="J41" i="2" s="1"/>
  <c r="K41" i="2" s="1"/>
  <c r="I79" i="2"/>
  <c r="J79" i="2" s="1"/>
  <c r="K79" i="2" s="1"/>
  <c r="I97" i="2"/>
  <c r="J97" i="2" s="1"/>
  <c r="K97" i="2" s="1"/>
  <c r="I134" i="2"/>
  <c r="J134" i="2" s="1"/>
  <c r="K134" i="2" s="1"/>
  <c r="I27" i="2"/>
  <c r="J27" i="2" s="1"/>
  <c r="K27" i="2" s="1"/>
  <c r="I39" i="2"/>
  <c r="J39" i="2" s="1"/>
  <c r="K39" i="2" s="1"/>
  <c r="I47" i="2"/>
  <c r="J47" i="2" s="1"/>
  <c r="K47" i="2" s="1"/>
  <c r="I60" i="2"/>
  <c r="J60" i="2" s="1"/>
  <c r="K60" i="2" s="1"/>
  <c r="I71" i="2"/>
  <c r="J71" i="2" s="1"/>
  <c r="K71" i="2" s="1"/>
  <c r="I74" i="2"/>
  <c r="J74" i="2" s="1"/>
  <c r="K74" i="2" s="1"/>
  <c r="I94" i="2"/>
  <c r="J94" i="2" s="1"/>
  <c r="K94" i="2" s="1"/>
  <c r="I101" i="2"/>
  <c r="J101" i="2" s="1"/>
  <c r="K101" i="2" s="1"/>
  <c r="I109" i="2"/>
  <c r="J109" i="2" s="1"/>
  <c r="K109" i="2" s="1"/>
  <c r="I124" i="2"/>
  <c r="J124" i="2" s="1"/>
  <c r="K124" i="2" s="1"/>
  <c r="I135" i="2"/>
  <c r="J135" i="2" s="1"/>
  <c r="K135" i="2" s="1"/>
  <c r="I118" i="2"/>
  <c r="J118" i="2" s="1"/>
  <c r="K118" i="2" s="1"/>
  <c r="I87" i="2"/>
  <c r="J87" i="2" s="1"/>
  <c r="K87" i="2" s="1"/>
  <c r="H136" i="2"/>
  <c r="G142" i="2"/>
  <c r="G154" i="2" s="1"/>
  <c r="F142" i="2"/>
  <c r="H19" i="2"/>
  <c r="H34" i="2"/>
  <c r="H44" i="2"/>
  <c r="H128" i="2"/>
  <c r="H123" i="2"/>
  <c r="H40" i="2"/>
  <c r="H31" i="2"/>
  <c r="H28" i="2"/>
  <c r="I34" i="2" l="1"/>
  <c r="J34" i="2" s="1"/>
  <c r="K34" i="2" s="1"/>
  <c r="I31" i="2"/>
  <c r="J31" i="2" s="1"/>
  <c r="K31" i="2" s="1"/>
  <c r="I40" i="2"/>
  <c r="J40" i="2" s="1"/>
  <c r="K40" i="2" s="1"/>
  <c r="I136" i="2"/>
  <c r="J136" i="2" s="1"/>
  <c r="K136" i="2" s="1"/>
  <c r="I123" i="2"/>
  <c r="J123" i="2" s="1"/>
  <c r="K123" i="2" s="1"/>
  <c r="I19" i="2"/>
  <c r="J19" i="2" s="1"/>
  <c r="K19" i="2" s="1"/>
  <c r="I128" i="2"/>
  <c r="J128" i="2" s="1"/>
  <c r="K128" i="2" s="1"/>
  <c r="I21" i="2"/>
  <c r="J21" i="2" s="1"/>
  <c r="K21" i="2" s="1"/>
  <c r="I28" i="2"/>
  <c r="J28" i="2" s="1"/>
  <c r="K28" i="2" s="1"/>
  <c r="I44" i="2"/>
  <c r="J44" i="2" s="1"/>
  <c r="K44" i="2" s="1"/>
  <c r="H142" i="2"/>
  <c r="F154" i="2"/>
  <c r="G161" i="2" s="1"/>
  <c r="G162" i="2" s="1"/>
  <c r="H154" i="2" l="1"/>
  <c r="I142" i="2"/>
  <c r="J142" i="2" s="1"/>
  <c r="K142" i="2" s="1"/>
  <c r="I154" i="2" l="1"/>
  <c r="K154" i="2"/>
  <c r="J154" i="2"/>
</calcChain>
</file>

<file path=xl/sharedStrings.xml><?xml version="1.0" encoding="utf-8"?>
<sst xmlns="http://schemas.openxmlformats.org/spreadsheetml/2006/main" count="206" uniqueCount="192">
  <si>
    <t>N°</t>
  </si>
  <si>
    <t>Batha</t>
  </si>
  <si>
    <t>Borkou</t>
  </si>
  <si>
    <t>Chari - Baguirmi</t>
  </si>
  <si>
    <t>Guera</t>
  </si>
  <si>
    <t>Hadjer - Lamis</t>
  </si>
  <si>
    <t>Kanem</t>
  </si>
  <si>
    <t xml:space="preserve">Lac </t>
  </si>
  <si>
    <t>Logone Occidental</t>
  </si>
  <si>
    <t>Logone Oriental</t>
  </si>
  <si>
    <t>Mandoul</t>
  </si>
  <si>
    <t>Mayo Kebbi - Est</t>
  </si>
  <si>
    <t>Mayo Kebbi - Ouest</t>
  </si>
  <si>
    <t>Ouaddai</t>
  </si>
  <si>
    <t>Salamat</t>
  </si>
  <si>
    <t>Sila</t>
  </si>
  <si>
    <t>Tandjilé</t>
  </si>
  <si>
    <t>Tibesti</t>
  </si>
  <si>
    <t>Wadi - Fira</t>
  </si>
  <si>
    <t>Nbre de kits attendus</t>
  </si>
  <si>
    <t>Provinciales Sanitaires</t>
  </si>
  <si>
    <t>CHU-ME</t>
  </si>
  <si>
    <t>Centre NTF</t>
  </si>
  <si>
    <t>2. Bédjondo</t>
  </si>
  <si>
    <t>3. Bouna</t>
  </si>
  <si>
    <t>4. Goundi</t>
  </si>
  <si>
    <t>5. Bedaya</t>
  </si>
  <si>
    <t>2. Danamadji</t>
  </si>
  <si>
    <t>3. Sarh</t>
  </si>
  <si>
    <t>4. Kyabé</t>
  </si>
  <si>
    <t>5. Maro</t>
  </si>
  <si>
    <t>N'Djaména</t>
  </si>
  <si>
    <t>CHU Abéché</t>
  </si>
  <si>
    <t>Ennedi - Ouest</t>
  </si>
  <si>
    <t>6. NDA Sarh</t>
  </si>
  <si>
    <t>7. Roro Nord</t>
  </si>
  <si>
    <t>8. Boum Kebir</t>
  </si>
  <si>
    <t>9. Koutou Guéré</t>
  </si>
  <si>
    <t>7. Moissala</t>
  </si>
  <si>
    <t>Total wadi-Fira</t>
  </si>
  <si>
    <t>Total Batha</t>
  </si>
  <si>
    <t>Total Chari-Baguirmi</t>
  </si>
  <si>
    <t>Total Ennedi-Est</t>
  </si>
  <si>
    <t>Total Guéra</t>
  </si>
  <si>
    <t>Total Hadjer-Lamis</t>
  </si>
  <si>
    <t>Total Lac</t>
  </si>
  <si>
    <t>Total Logone Occidental</t>
  </si>
  <si>
    <t>Total Logone Oriental</t>
  </si>
  <si>
    <t>Total Mandoul</t>
  </si>
  <si>
    <t>Total MKE</t>
  </si>
  <si>
    <t>Total MKO</t>
  </si>
  <si>
    <t>Total MC</t>
  </si>
  <si>
    <t>Total N'Djaména</t>
  </si>
  <si>
    <t>Total Ouaddai</t>
  </si>
  <si>
    <t>Total Salamat</t>
  </si>
  <si>
    <t>Total Sila</t>
  </si>
  <si>
    <t>Total Tandjilé</t>
  </si>
  <si>
    <t>Ennedi Est</t>
  </si>
  <si>
    <t>Total Ennedi-Ouest</t>
  </si>
  <si>
    <t>Barh El Gazal</t>
  </si>
  <si>
    <t>Total Barh El Gazal</t>
  </si>
  <si>
    <t>Total Borkou</t>
  </si>
  <si>
    <t>Total Kanem</t>
  </si>
  <si>
    <t>Total Tibesti</t>
  </si>
  <si>
    <t>1. HP Doba</t>
  </si>
  <si>
    <t>3. Bebidja</t>
  </si>
  <si>
    <t>4. Saint Joseph</t>
  </si>
  <si>
    <t>5. Béboto</t>
  </si>
  <si>
    <t xml:space="preserve">6. Bodo </t>
  </si>
  <si>
    <t>1. HP Moundou</t>
  </si>
  <si>
    <t>2. Bebalem</t>
  </si>
  <si>
    <t>3. Benoye</t>
  </si>
  <si>
    <t>4. Laokassy</t>
  </si>
  <si>
    <t>1. HP Koumra</t>
  </si>
  <si>
    <t>1. HP Bongor</t>
  </si>
  <si>
    <t>2. Fianga</t>
  </si>
  <si>
    <t>3. Gounougaya</t>
  </si>
  <si>
    <t>4. Guelendeng</t>
  </si>
  <si>
    <t>2. Gagal</t>
  </si>
  <si>
    <t>3. Binder</t>
  </si>
  <si>
    <t>1. HP Sarh</t>
  </si>
  <si>
    <t>2. Adré</t>
  </si>
  <si>
    <t>1. HP Amtiman</t>
  </si>
  <si>
    <t>2. Aboudeia</t>
  </si>
  <si>
    <t>3. Haraze</t>
  </si>
  <si>
    <t>2. Abdi</t>
  </si>
  <si>
    <t>3. Koukou Angara</t>
  </si>
  <si>
    <t>4. Tissi</t>
  </si>
  <si>
    <t>1. HP Lai</t>
  </si>
  <si>
    <t>3. Donomanga</t>
  </si>
  <si>
    <t>1. HP Biltine</t>
  </si>
  <si>
    <t>2. Guéréda</t>
  </si>
  <si>
    <t>1. HP Pala</t>
  </si>
  <si>
    <t>1. HP Bol</t>
  </si>
  <si>
    <t>2. Bagassoula</t>
  </si>
  <si>
    <t>4. Ngouri</t>
  </si>
  <si>
    <t>1. HP Mao</t>
  </si>
  <si>
    <t>1. HP Massakori</t>
  </si>
  <si>
    <t>2. Bokoro</t>
  </si>
  <si>
    <t>3. Massaguet</t>
  </si>
  <si>
    <t>1. HP Mongo</t>
  </si>
  <si>
    <t>2. Bitkine</t>
  </si>
  <si>
    <t>3. Mangalmé</t>
  </si>
  <si>
    <t>4. Melfi</t>
  </si>
  <si>
    <t>5. Baro</t>
  </si>
  <si>
    <t>1. HP Massénya</t>
  </si>
  <si>
    <t>2. Bousso</t>
  </si>
  <si>
    <t>3. Dourbali</t>
  </si>
  <si>
    <t>4. Mandalia</t>
  </si>
  <si>
    <t>3. Oumhadjer</t>
  </si>
  <si>
    <t>1. HP Moussoro</t>
  </si>
  <si>
    <t>1. HP Amdjarass</t>
  </si>
  <si>
    <t>2. Bahai</t>
  </si>
  <si>
    <t>1. HP Fada</t>
  </si>
  <si>
    <t>2. Kalait</t>
  </si>
  <si>
    <t xml:space="preserve">2. Andoum </t>
  </si>
  <si>
    <t>7. Gadjibian</t>
  </si>
  <si>
    <t>8. Doba</t>
  </si>
  <si>
    <t>9. Goré</t>
  </si>
  <si>
    <t>5. Djamane Barissou</t>
  </si>
  <si>
    <t>6. Koyom</t>
  </si>
  <si>
    <t>4. Lagon</t>
  </si>
  <si>
    <t>3. Abgoudam</t>
  </si>
  <si>
    <t>4. Amdam</t>
  </si>
  <si>
    <t>3. Arada</t>
  </si>
  <si>
    <t>1. HP Goz-béida</t>
  </si>
  <si>
    <t>1. HP Bardai</t>
  </si>
  <si>
    <t>1. HP Ati</t>
  </si>
  <si>
    <t>3. Liwa</t>
  </si>
  <si>
    <t>5. Centre Chir Advantis</t>
  </si>
  <si>
    <t>6. Beinamar</t>
  </si>
  <si>
    <t>Moyen-Chari</t>
  </si>
  <si>
    <t>2. Béré (Advantis)</t>
  </si>
  <si>
    <t>4. Bargadjé II</t>
  </si>
  <si>
    <t>10. Donia</t>
  </si>
  <si>
    <t>11. Bessao</t>
  </si>
  <si>
    <t>6. Koumra(Baptiste)</t>
  </si>
  <si>
    <t>1. HP Faya</t>
  </si>
  <si>
    <t>5. Kélo</t>
  </si>
  <si>
    <t>12. Mbaibakoum</t>
  </si>
  <si>
    <t>4. Iriba</t>
  </si>
  <si>
    <r>
      <t>Nbre de Kits recus en 2025</t>
    </r>
    <r>
      <rPr>
        <sz val="11"/>
        <color theme="1"/>
        <rFont val="Times New Roman"/>
        <family val="1"/>
      </rPr>
      <t>*</t>
    </r>
  </si>
  <si>
    <t>Nbre de Césariennes réalisées en 2025</t>
  </si>
  <si>
    <t xml:space="preserve"> HP et HD</t>
  </si>
  <si>
    <t>TOTAL 1</t>
  </si>
  <si>
    <t>TOTAL 2</t>
  </si>
  <si>
    <t>TOTAL GENRAL (Total 1 + total 2)</t>
  </si>
  <si>
    <t>RQ</t>
  </si>
  <si>
    <t>* Quantité recues en 2025 = Stocks 2024 + Ce qui est recu en 2025</t>
  </si>
  <si>
    <t>** Décricre de facon succinte la cause des déces (exemple: hemorragies, septicemie, autres complications etc…</t>
  </si>
  <si>
    <t>Nbre de décès dans les 48h après la césarienne**</t>
  </si>
  <si>
    <t>Une triangulation de ces données sera faites avec les données du DSIS et donc donner des informations correctes</t>
  </si>
  <si>
    <t>CHU HATAC</t>
  </si>
  <si>
    <t>N’Djaména (6e Arrdt)</t>
  </si>
  <si>
    <t>N’Djaména (2e Arrdt)</t>
  </si>
  <si>
    <t>N’Djaména (8e Arrdt)</t>
  </si>
  <si>
    <t>4. Djouna</t>
  </si>
  <si>
    <t>1. 1er Arrdmnt Refondation</t>
  </si>
  <si>
    <t>2. 8e Arrdmnt (Gozator)</t>
  </si>
  <si>
    <t>3. 6e Arrdmnt (NDA)</t>
  </si>
  <si>
    <t>4. 7e Arrdmnt (Union)</t>
  </si>
  <si>
    <t>5. 1e Arrdmnt (Paix)</t>
  </si>
  <si>
    <t>6. 1e Arrdmnt (Guinébor)</t>
  </si>
  <si>
    <t>7. 9e Arrdmnt (Toukra)</t>
  </si>
  <si>
    <t>8. 3e Arrond (kasser)</t>
  </si>
  <si>
    <t>5,Lere</t>
  </si>
  <si>
    <t xml:space="preserve">6, Lame </t>
  </si>
  <si>
    <t>7, Torrock</t>
  </si>
  <si>
    <t>Stock de sécurité         (I = H *20/100)</t>
  </si>
  <si>
    <t>Bésoins annuelisé   (j = H + I)</t>
  </si>
  <si>
    <t>Besoins   semestre  (K = J/2)</t>
  </si>
  <si>
    <t>5. Kouloudia</t>
  </si>
  <si>
    <t>BESOINS EN KITS DE CESARIENNE POUR L'ANNEE 2026 (HN, HP, HD)</t>
  </si>
  <si>
    <t>HN</t>
  </si>
  <si>
    <t>CHU RN</t>
  </si>
  <si>
    <t>CHU R</t>
  </si>
  <si>
    <t xml:space="preserve">Provinces </t>
  </si>
  <si>
    <t>II. EXPRESSION DES BESOINS KITS DE CESARIENNE POUR LES HOPITAUX NATIONAUX</t>
  </si>
  <si>
    <t>N’Djaména (9e Arrdt)</t>
  </si>
  <si>
    <t>Cout d'un kit de césarienne</t>
  </si>
  <si>
    <t xml:space="preserve">Cout total de PEC des césariennes </t>
  </si>
  <si>
    <t>CHU Bon Samaritain</t>
  </si>
  <si>
    <t>FICHE DE BASE DES DONNEES KITS DE CESARIENNE</t>
  </si>
  <si>
    <t>1. HOPITAUX PROVINCIAUX ET DES HOPITAUX DES DISTRICTS</t>
  </si>
  <si>
    <t>2. N’Djaména Bilala</t>
  </si>
  <si>
    <t>FrCFA</t>
  </si>
  <si>
    <t>Couts de PEC des césariennes suporté par les malades et ou les FOSAs</t>
  </si>
  <si>
    <t>Couts de PEC des Césarienne supportés par la gratuité</t>
  </si>
  <si>
    <t>Le Directeur Général de la Santé Publique</t>
  </si>
  <si>
    <t>المدير العام للصحة العامة</t>
  </si>
  <si>
    <t>Dr YAM-MADJI ALIACE DJITAÏNGAR</t>
  </si>
  <si>
    <t>د. يام-ماجي الياس جيتنقار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</si>
</sst>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color theme="1"/>
      <name val="Calibri"/>
      <family val="2"/>
      <scheme val="minor"/>
    </font>
    <font>
      <sz val="24"/>
      <color theme="1"/>
      <name val="Aptos Black"/>
      <family val="2"/>
    </font>
    <font>
      <sz val="8"/>
      <name val="Calibri"/>
      <family val="2"/>
      <scheme val="minor"/>
    </font>
    <font>
      <b/>
      <sz val="1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charset val="134"/>
    </font>
    <font>
      <sz val="12"/>
      <name val="Times New Roman"/>
      <charset val="134"/>
    </font>
    <font>
      <b/>
      <sz val="11"/>
      <color rgb="FF00428C"/>
      <name val="Times New Roman"/>
      <family val="1"/>
    </font>
    <font>
      <b/>
      <sz val="14"/>
      <name val="Times New Roman"/>
      <family val="1"/>
    </font>
    <font>
      <b/>
      <sz val="14"/>
      <name val="Calibri"/>
      <family val="2"/>
      <scheme val="minor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u/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63A4F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60">
    <xf numFmtId="0" fontId="0" fillId="0" borderId="0" xfId="0"/>
    <xf numFmtId="0" fontId="1" fillId="0" borderId="0" xfId="0" applyFont="1"/>
    <xf numFmtId="0" fontId="3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7" fillId="0" borderId="5" xfId="0" applyFont="1" applyBorder="1"/>
    <xf numFmtId="0" fontId="7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14" fillId="0" borderId="0" xfId="0" applyFont="1"/>
    <xf numFmtId="1" fontId="7" fillId="0" borderId="5" xfId="0" applyNumberFormat="1" applyFont="1" applyBorder="1"/>
    <xf numFmtId="1" fontId="12" fillId="0" borderId="5" xfId="0" applyNumberFormat="1" applyFont="1" applyBorder="1"/>
    <xf numFmtId="1" fontId="13" fillId="0" borderId="5" xfId="0" applyNumberFormat="1" applyFont="1" applyBorder="1"/>
    <xf numFmtId="0" fontId="7" fillId="0" borderId="11" xfId="0" applyFont="1" applyBorder="1"/>
    <xf numFmtId="0" fontId="7" fillId="0" borderId="10" xfId="0" applyFont="1" applyBorder="1" applyAlignment="1">
      <alignment horizontal="left" vertical="center"/>
    </xf>
    <xf numFmtId="0" fontId="7" fillId="0" borderId="6" xfId="0" applyFont="1" applyBorder="1"/>
    <xf numFmtId="0" fontId="7" fillId="2" borderId="5" xfId="0" applyFont="1" applyFill="1" applyBorder="1"/>
    <xf numFmtId="0" fontId="5" fillId="2" borderId="5" xfId="0" applyFont="1" applyFill="1" applyBorder="1" applyAlignment="1">
      <alignment vertical="center" wrapText="1"/>
    </xf>
    <xf numFmtId="0" fontId="14" fillId="0" borderId="5" xfId="0" applyFont="1" applyBorder="1"/>
    <xf numFmtId="0" fontId="7" fillId="0" borderId="5" xfId="0" applyFont="1" applyBorder="1" applyAlignment="1">
      <alignment horizontal="right"/>
    </xf>
    <xf numFmtId="0" fontId="4" fillId="0" borderId="5" xfId="0" applyFont="1" applyBorder="1"/>
    <xf numFmtId="0" fontId="15" fillId="0" borderId="5" xfId="0" applyFont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0" fontId="7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0" fontId="12" fillId="2" borderId="11" xfId="0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164" fontId="18" fillId="6" borderId="1" xfId="1" applyNumberFormat="1" applyFont="1" applyFill="1" applyBorder="1"/>
    <xf numFmtId="1" fontId="18" fillId="6" borderId="5" xfId="0" applyNumberFormat="1" applyFont="1" applyFill="1" applyBorder="1"/>
    <xf numFmtId="1" fontId="19" fillId="6" borderId="5" xfId="0" applyNumberFormat="1" applyFont="1" applyFill="1" applyBorder="1"/>
    <xf numFmtId="0" fontId="3" fillId="2" borderId="5" xfId="0" applyFont="1" applyFill="1" applyBorder="1" applyAlignment="1">
      <alignment vertical="center"/>
    </xf>
    <xf numFmtId="0" fontId="18" fillId="5" borderId="6" xfId="0" applyFont="1" applyFill="1" applyBorder="1"/>
    <xf numFmtId="1" fontId="20" fillId="5" borderId="5" xfId="0" applyNumberFormat="1" applyFont="1" applyFill="1" applyBorder="1"/>
    <xf numFmtId="1" fontId="18" fillId="5" borderId="5" xfId="0" applyNumberFormat="1" applyFont="1" applyFill="1" applyBorder="1"/>
    <xf numFmtId="1" fontId="19" fillId="5" borderId="5" xfId="0" applyNumberFormat="1" applyFont="1" applyFill="1" applyBorder="1"/>
    <xf numFmtId="1" fontId="7" fillId="5" borderId="5" xfId="0" applyNumberFormat="1" applyFont="1" applyFill="1" applyBorder="1"/>
    <xf numFmtId="1" fontId="12" fillId="5" borderId="5" xfId="0" applyNumberFormat="1" applyFont="1" applyFill="1" applyBorder="1"/>
    <xf numFmtId="1" fontId="13" fillId="5" borderId="5" xfId="0" applyNumberFormat="1" applyFont="1" applyFill="1" applyBorder="1"/>
    <xf numFmtId="0" fontId="18" fillId="5" borderId="10" xfId="0" applyFont="1" applyFill="1" applyBorder="1" applyAlignment="1">
      <alignment horizontal="right"/>
    </xf>
    <xf numFmtId="0" fontId="18" fillId="5" borderId="5" xfId="0" applyFont="1" applyFill="1" applyBorder="1"/>
    <xf numFmtId="0" fontId="12" fillId="5" borderId="6" xfId="0" applyFont="1" applyFill="1" applyBorder="1"/>
    <xf numFmtId="0" fontId="20" fillId="5" borderId="5" xfId="0" applyFont="1" applyFill="1" applyBorder="1"/>
    <xf numFmtId="0" fontId="18" fillId="5" borderId="11" xfId="0" applyFont="1" applyFill="1" applyBorder="1" applyAlignment="1">
      <alignment wrapText="1"/>
    </xf>
    <xf numFmtId="0" fontId="18" fillId="5" borderId="11" xfId="0" applyFont="1" applyFill="1" applyBorder="1"/>
    <xf numFmtId="1" fontId="18" fillId="5" borderId="6" xfId="0" applyNumberFormat="1" applyFont="1" applyFill="1" applyBorder="1" applyAlignment="1">
      <alignment horizontal="right"/>
    </xf>
    <xf numFmtId="0" fontId="18" fillId="5" borderId="6" xfId="0" applyFont="1" applyFill="1" applyBorder="1" applyAlignment="1">
      <alignment horizontal="right"/>
    </xf>
    <xf numFmtId="0" fontId="17" fillId="5" borderId="6" xfId="0" applyFont="1" applyFill="1" applyBorder="1"/>
    <xf numFmtId="0" fontId="18" fillId="5" borderId="1" xfId="0" applyFont="1" applyFill="1" applyBorder="1"/>
    <xf numFmtId="164" fontId="21" fillId="4" borderId="5" xfId="0" applyNumberFormat="1" applyFont="1" applyFill="1" applyBorder="1"/>
    <xf numFmtId="0" fontId="7" fillId="0" borderId="10" xfId="0" applyFont="1" applyBorder="1" applyAlignment="1">
      <alignment horizontal="right"/>
    </xf>
    <xf numFmtId="0" fontId="2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5" fillId="0" borderId="5" xfId="0" applyFont="1" applyBorder="1" applyAlignment="1">
      <alignment horizontal="right" wrapText="1"/>
    </xf>
    <xf numFmtId="0" fontId="5" fillId="2" borderId="5" xfId="0" applyFont="1" applyFill="1" applyBorder="1" applyAlignment="1">
      <alignment horizontal="right" wrapText="1"/>
    </xf>
    <xf numFmtId="0" fontId="5" fillId="0" borderId="5" xfId="0" applyFont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10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1" fontId="22" fillId="0" borderId="5" xfId="0" applyNumberFormat="1" applyFont="1" applyBorder="1" applyAlignment="1">
      <alignment horizontal="right"/>
    </xf>
    <xf numFmtId="0" fontId="22" fillId="0" borderId="5" xfId="0" applyFont="1" applyBorder="1" applyAlignment="1">
      <alignment horizontal="right"/>
    </xf>
    <xf numFmtId="0" fontId="5" fillId="2" borderId="6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5" fillId="2" borderId="11" xfId="0" applyFont="1" applyFill="1" applyBorder="1" applyAlignment="1">
      <alignment vertical="center" wrapText="1"/>
    </xf>
    <xf numFmtId="0" fontId="0" fillId="2" borderId="0" xfId="0" applyFill="1"/>
    <xf numFmtId="0" fontId="1" fillId="2" borderId="0" xfId="0" applyFont="1" applyFill="1"/>
    <xf numFmtId="164" fontId="1" fillId="2" borderId="0" xfId="0" applyNumberFormat="1" applyFont="1" applyFill="1"/>
    <xf numFmtId="0" fontId="5" fillId="0" borderId="11" xfId="0" applyFont="1" applyBorder="1" applyAlignment="1">
      <alignment wrapText="1"/>
    </xf>
    <xf numFmtId="0" fontId="8" fillId="6" borderId="10" xfId="0" applyFont="1" applyFill="1" applyBorder="1" applyAlignment="1">
      <alignment horizontal="right"/>
    </xf>
    <xf numFmtId="1" fontId="8" fillId="6" borderId="10" xfId="0" applyNumberFormat="1" applyFont="1" applyFill="1" applyBorder="1" applyAlignment="1">
      <alignment horizontal="right"/>
    </xf>
    <xf numFmtId="0" fontId="25" fillId="7" borderId="5" xfId="0" applyFont="1" applyFill="1" applyBorder="1"/>
    <xf numFmtId="164" fontId="24" fillId="7" borderId="5" xfId="1" applyNumberFormat="1" applyFont="1" applyFill="1" applyBorder="1"/>
    <xf numFmtId="164" fontId="24" fillId="7" borderId="5" xfId="0" applyNumberFormat="1" applyFont="1" applyFill="1" applyBorder="1"/>
    <xf numFmtId="164" fontId="26" fillId="7" borderId="5" xfId="1" applyNumberFormat="1" applyFont="1" applyFill="1" applyBorder="1"/>
    <xf numFmtId="0" fontId="0" fillId="7" borderId="5" xfId="0" applyFill="1" applyBorder="1" applyAlignment="1">
      <alignment horizontal="right"/>
    </xf>
    <xf numFmtId="0" fontId="5" fillId="2" borderId="5" xfId="0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18" fillId="5" borderId="2" xfId="0" applyFont="1" applyFill="1" applyBorder="1"/>
    <xf numFmtId="164" fontId="18" fillId="6" borderId="2" xfId="1" applyNumberFormat="1" applyFont="1" applyFill="1" applyBorder="1"/>
    <xf numFmtId="0" fontId="8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1" fontId="8" fillId="6" borderId="5" xfId="0" applyNumberFormat="1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 readingOrder="2"/>
    </xf>
    <xf numFmtId="0" fontId="24" fillId="0" borderId="0" xfId="0" applyFont="1" applyAlignment="1">
      <alignment horizontal="center" vertical="center" readingOrder="2"/>
    </xf>
    <xf numFmtId="164" fontId="18" fillId="2" borderId="0" xfId="1" applyNumberFormat="1" applyFont="1" applyFill="1" applyBorder="1"/>
    <xf numFmtId="0" fontId="18" fillId="2" borderId="0" xfId="0" applyFont="1" applyFill="1" applyAlignment="1">
      <alignment horizontal="left"/>
    </xf>
    <xf numFmtId="1" fontId="18" fillId="2" borderId="0" xfId="0" applyNumberFormat="1" applyFont="1" applyFill="1"/>
    <xf numFmtId="1" fontId="19" fillId="2" borderId="0" xfId="0" applyNumberFormat="1" applyFont="1" applyFill="1"/>
    <xf numFmtId="0" fontId="1" fillId="0" borderId="0" xfId="0" applyFont="1" applyAlignment="1">
      <alignment horizontal="center" vertical="center"/>
    </xf>
    <xf numFmtId="0" fontId="24" fillId="7" borderId="5" xfId="0" applyFont="1" applyFill="1" applyBorder="1" applyAlignment="1">
      <alignment horizontal="left"/>
    </xf>
    <xf numFmtId="0" fontId="26" fillId="7" borderId="5" xfId="0" applyFont="1" applyFill="1" applyBorder="1" applyAlignment="1">
      <alignment horizontal="left"/>
    </xf>
    <xf numFmtId="0" fontId="2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readingOrder="2"/>
    </xf>
    <xf numFmtId="0" fontId="27" fillId="0" borderId="0" xfId="0" applyFont="1" applyAlignment="1">
      <alignment horizontal="center" vertical="center"/>
    </xf>
    <xf numFmtId="0" fontId="23" fillId="6" borderId="5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18" fillId="5" borderId="5" xfId="0" applyFont="1" applyFill="1" applyBorder="1" applyAlignment="1">
      <alignment horizontal="left" vertical="center"/>
    </xf>
    <xf numFmtId="0" fontId="18" fillId="5" borderId="5" xfId="0" applyFont="1" applyFill="1" applyBorder="1"/>
    <xf numFmtId="0" fontId="12" fillId="2" borderId="5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left"/>
    </xf>
    <xf numFmtId="0" fontId="18" fillId="5" borderId="9" xfId="0" applyFont="1" applyFill="1" applyBorder="1" applyAlignment="1">
      <alignment horizontal="left"/>
    </xf>
    <xf numFmtId="0" fontId="18" fillId="5" borderId="10" xfId="0" applyFont="1" applyFill="1" applyBorder="1" applyAlignment="1">
      <alignment horizontal="left"/>
    </xf>
    <xf numFmtId="0" fontId="18" fillId="5" borderId="5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left"/>
    </xf>
    <xf numFmtId="0" fontId="12" fillId="2" borderId="11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8" fillId="3" borderId="5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8" fillId="6" borderId="5" xfId="0" applyFont="1" applyFill="1" applyBorder="1" applyAlignment="1">
      <alignment horizontal="left"/>
    </xf>
    <xf numFmtId="0" fontId="24" fillId="0" borderId="15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5" fillId="2" borderId="11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wrapText="1"/>
    </xf>
    <xf numFmtId="0" fontId="2" fillId="8" borderId="5" xfId="0" applyFont="1" applyFill="1" applyBorder="1" applyAlignment="1">
      <alignment wrapText="1"/>
    </xf>
    <xf numFmtId="0" fontId="18" fillId="8" borderId="6" xfId="0" applyFont="1" applyFill="1" applyBorder="1"/>
    <xf numFmtId="0" fontId="7" fillId="8" borderId="5" xfId="0" applyFont="1" applyFill="1" applyBorder="1"/>
    <xf numFmtId="0" fontId="18" fillId="8" borderId="5" xfId="0" applyFont="1" applyFill="1" applyBorder="1"/>
    <xf numFmtId="0" fontId="5" fillId="8" borderId="5" xfId="0" applyFont="1" applyFill="1" applyBorder="1" applyAlignment="1">
      <alignment wrapText="1"/>
    </xf>
    <xf numFmtId="0" fontId="4" fillId="8" borderId="5" xfId="0" applyFont="1" applyFill="1" applyBorder="1"/>
    <xf numFmtId="0" fontId="7" fillId="8" borderId="5" xfId="0" applyFont="1" applyFill="1" applyBorder="1" applyAlignment="1">
      <alignment horizontal="right"/>
    </xf>
    <xf numFmtId="0" fontId="5" fillId="8" borderId="5" xfId="0" applyFont="1" applyFill="1" applyBorder="1" applyAlignment="1">
      <alignment horizontal="right" wrapText="1"/>
    </xf>
    <xf numFmtId="0" fontId="18" fillId="8" borderId="11" xfId="0" applyFont="1" applyFill="1" applyBorder="1" applyAlignment="1">
      <alignment wrapText="1"/>
    </xf>
    <xf numFmtId="1" fontId="18" fillId="8" borderId="6" xfId="0" applyNumberFormat="1" applyFont="1" applyFill="1" applyBorder="1" applyAlignment="1">
      <alignment horizontal="right"/>
    </xf>
    <xf numFmtId="0" fontId="15" fillId="8" borderId="5" xfId="0" applyFont="1" applyFill="1" applyBorder="1" applyAlignment="1">
      <alignment horizontal="right"/>
    </xf>
    <xf numFmtId="0" fontId="16" fillId="8" borderId="5" xfId="0" applyFont="1" applyFill="1" applyBorder="1" applyAlignment="1">
      <alignment horizontal="right" wrapText="1"/>
    </xf>
    <xf numFmtId="0" fontId="5" fillId="8" borderId="6" xfId="0" applyFont="1" applyFill="1" applyBorder="1" applyAlignment="1">
      <alignment wrapText="1"/>
    </xf>
    <xf numFmtId="0" fontId="5" fillId="8" borderId="5" xfId="0" applyFont="1" applyFill="1" applyBorder="1" applyAlignment="1">
      <alignment vertical="center" wrapText="1"/>
    </xf>
    <xf numFmtId="0" fontId="12" fillId="8" borderId="6" xfId="0" applyFont="1" applyFill="1" applyBorder="1"/>
    <xf numFmtId="0" fontId="5" fillId="8" borderId="11" xfId="0" applyFont="1" applyFill="1" applyBorder="1" applyAlignment="1">
      <alignment wrapText="1"/>
    </xf>
    <xf numFmtId="0" fontId="18" fillId="8" borderId="1" xfId="0" applyFont="1" applyFill="1" applyBorder="1"/>
    <xf numFmtId="164" fontId="18" fillId="8" borderId="1" xfId="1" applyNumberFormat="1" applyFont="1" applyFill="1" applyBorder="1"/>
    <xf numFmtId="0" fontId="5" fillId="8" borderId="5" xfId="0" applyFont="1" applyFill="1" applyBorder="1" applyAlignment="1">
      <alignment horizontal="right"/>
    </xf>
    <xf numFmtId="0" fontId="8" fillId="8" borderId="10" xfId="0" applyFont="1" applyFill="1" applyBorder="1" applyAlignment="1">
      <alignment horizontal="right"/>
    </xf>
    <xf numFmtId="164" fontId="21" fillId="8" borderId="5" xfId="0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180000"/>
      <color rgb="FF006600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116541</xdr:colOff>
      <xdr:row>9</xdr:row>
      <xdr:rowOff>295835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F0076E9-6B42-D559-9F77-38B0BFE61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6353" cy="2097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2F798-BFEB-4D60-B480-7CCE2C8A915A}">
  <dimension ref="A9:K173"/>
  <sheetViews>
    <sheetView tabSelected="1" topLeftCell="A143" zoomScale="85" zoomScaleNormal="85" workbookViewId="0">
      <selection activeCell="N150" sqref="N150"/>
    </sheetView>
  </sheetViews>
  <sheetFormatPr baseColWidth="10" defaultRowHeight="14.4"/>
  <cols>
    <col min="1" max="1" width="4.33203125" customWidth="1"/>
    <col min="2" max="2" width="4.77734375" customWidth="1"/>
    <col min="3" max="3" width="22.44140625" customWidth="1"/>
    <col min="4" max="4" width="23.21875" customWidth="1"/>
    <col min="5" max="5" width="14.109375" customWidth="1"/>
    <col min="6" max="6" width="11.5546875" customWidth="1"/>
    <col min="7" max="7" width="14.5546875" customWidth="1"/>
    <col min="8" max="8" width="13" customWidth="1"/>
    <col min="9" max="9" width="11.6640625" customWidth="1"/>
    <col min="10" max="10" width="11.109375" customWidth="1"/>
    <col min="11" max="11" width="10.6640625" customWidth="1"/>
  </cols>
  <sheetData>
    <row r="9" spans="2:11" ht="28.8" customHeight="1"/>
    <row r="10" spans="2:11" ht="28.2" customHeight="1">
      <c r="B10" s="130"/>
      <c r="C10" s="130"/>
      <c r="D10" s="130"/>
      <c r="E10" s="130"/>
      <c r="F10" s="130"/>
      <c r="G10" s="130"/>
      <c r="H10" s="130"/>
      <c r="I10" s="130"/>
      <c r="J10" s="130"/>
      <c r="K10" s="130"/>
    </row>
    <row r="11" spans="2:11" ht="28.2" customHeight="1">
      <c r="B11" s="130" t="s">
        <v>182</v>
      </c>
      <c r="C11" s="130"/>
      <c r="D11" s="130"/>
      <c r="E11" s="130"/>
      <c r="F11" s="130"/>
      <c r="G11" s="130"/>
      <c r="H11" s="130"/>
      <c r="I11" s="130"/>
      <c r="J11" s="130"/>
      <c r="K11" s="130"/>
    </row>
    <row r="12" spans="2:11" ht="15" thickBot="1"/>
    <row r="13" spans="2:11" ht="25.8" customHeight="1" thickBot="1">
      <c r="B13" s="101" t="s">
        <v>172</v>
      </c>
      <c r="C13" s="102"/>
      <c r="D13" s="102"/>
      <c r="E13" s="102"/>
      <c r="F13" s="102"/>
      <c r="G13" s="102"/>
      <c r="H13" s="102"/>
      <c r="I13" s="102"/>
      <c r="J13" s="102"/>
      <c r="K13" s="103"/>
    </row>
    <row r="14" spans="2:11" ht="19.8" customHeight="1" thickBot="1">
      <c r="B14" s="132" t="s">
        <v>183</v>
      </c>
      <c r="C14" s="133"/>
      <c r="D14" s="133"/>
      <c r="E14" s="133"/>
      <c r="F14" s="133"/>
      <c r="G14" s="133"/>
      <c r="H14" s="133"/>
      <c r="I14" s="133"/>
      <c r="J14" s="133"/>
      <c r="K14" s="134"/>
    </row>
    <row r="15" spans="2:11" ht="70.2" customHeight="1">
      <c r="B15" s="78" t="s">
        <v>0</v>
      </c>
      <c r="C15" s="6" t="s">
        <v>20</v>
      </c>
      <c r="D15" s="2" t="s">
        <v>143</v>
      </c>
      <c r="E15" s="2" t="s">
        <v>141</v>
      </c>
      <c r="F15" s="2" t="s">
        <v>142</v>
      </c>
      <c r="G15" s="2" t="s">
        <v>150</v>
      </c>
      <c r="H15" s="2" t="s">
        <v>19</v>
      </c>
      <c r="I15" s="2" t="s">
        <v>168</v>
      </c>
      <c r="J15" s="2" t="s">
        <v>169</v>
      </c>
      <c r="K15" s="84" t="s">
        <v>170</v>
      </c>
    </row>
    <row r="16" spans="2:11" ht="30.6" customHeight="1">
      <c r="B16" s="115">
        <v>1</v>
      </c>
      <c r="C16" s="121" t="s">
        <v>1</v>
      </c>
      <c r="D16" s="17" t="s">
        <v>127</v>
      </c>
      <c r="E16" s="17">
        <v>50</v>
      </c>
      <c r="F16" s="138">
        <v>96</v>
      </c>
      <c r="G16" s="51">
        <v>1</v>
      </c>
      <c r="H16" s="50">
        <f>+F16</f>
        <v>96</v>
      </c>
      <c r="I16" s="9">
        <f>H16*20/100</f>
        <v>19.2</v>
      </c>
      <c r="J16" s="10">
        <f>H16+I16</f>
        <v>115.2</v>
      </c>
      <c r="K16" s="11">
        <f>J16/2</f>
        <v>57.6</v>
      </c>
    </row>
    <row r="17" spans="2:11" ht="30.6" customHeight="1">
      <c r="B17" s="115"/>
      <c r="C17" s="122"/>
      <c r="D17" s="4" t="s">
        <v>184</v>
      </c>
      <c r="E17" s="4">
        <v>22</v>
      </c>
      <c r="F17" s="139">
        <v>66</v>
      </c>
      <c r="G17" s="49">
        <v>2</v>
      </c>
      <c r="H17" s="50">
        <f t="shared" ref="H17:H18" si="0">+F17</f>
        <v>66</v>
      </c>
      <c r="I17" s="9">
        <f t="shared" ref="I17:I81" si="1">H17*20/100</f>
        <v>13.2</v>
      </c>
      <c r="J17" s="10">
        <f t="shared" ref="J17:J81" si="2">H17+I17</f>
        <v>79.2</v>
      </c>
      <c r="K17" s="11">
        <f t="shared" ref="K17:K81" si="3">J17/2</f>
        <v>39.6</v>
      </c>
    </row>
    <row r="18" spans="2:11" ht="30.6" customHeight="1">
      <c r="B18" s="115"/>
      <c r="C18" s="123"/>
      <c r="D18" s="4" t="s">
        <v>109</v>
      </c>
      <c r="E18" s="4">
        <v>22</v>
      </c>
      <c r="F18" s="139">
        <v>144</v>
      </c>
      <c r="G18" s="49">
        <v>1</v>
      </c>
      <c r="H18" s="50">
        <f t="shared" si="0"/>
        <v>144</v>
      </c>
      <c r="I18" s="9">
        <f t="shared" si="1"/>
        <v>28.8</v>
      </c>
      <c r="J18" s="10">
        <f t="shared" si="2"/>
        <v>172.8</v>
      </c>
      <c r="K18" s="11">
        <f t="shared" si="3"/>
        <v>86.4</v>
      </c>
    </row>
    <row r="19" spans="2:11" ht="30.6" customHeight="1">
      <c r="B19" s="107" t="s">
        <v>40</v>
      </c>
      <c r="C19" s="107"/>
      <c r="D19" s="107"/>
      <c r="E19" s="30">
        <f>SUM(E16:E18)</f>
        <v>94</v>
      </c>
      <c r="F19" s="140">
        <f>SUM(F16:F18)</f>
        <v>306</v>
      </c>
      <c r="G19" s="30">
        <f>G16+G17+G18</f>
        <v>4</v>
      </c>
      <c r="H19" s="30">
        <f t="shared" ref="H19" si="4">SUM(H16:H18)</f>
        <v>306</v>
      </c>
      <c r="I19" s="31">
        <f t="shared" si="1"/>
        <v>61.2</v>
      </c>
      <c r="J19" s="32">
        <f t="shared" si="2"/>
        <v>367.2</v>
      </c>
      <c r="K19" s="33">
        <f t="shared" si="3"/>
        <v>183.6</v>
      </c>
    </row>
    <row r="20" spans="2:11" ht="30.6" customHeight="1">
      <c r="B20" s="25">
        <v>2</v>
      </c>
      <c r="C20" s="25" t="s">
        <v>59</v>
      </c>
      <c r="D20" s="5" t="s">
        <v>110</v>
      </c>
      <c r="E20" s="18">
        <v>40</v>
      </c>
      <c r="F20" s="141">
        <v>71</v>
      </c>
      <c r="G20" s="4">
        <v>3</v>
      </c>
      <c r="H20" s="4">
        <f>+F20</f>
        <v>71</v>
      </c>
      <c r="I20" s="9">
        <f t="shared" si="1"/>
        <v>14.2</v>
      </c>
      <c r="J20" s="10">
        <f t="shared" si="2"/>
        <v>85.2</v>
      </c>
      <c r="K20" s="11">
        <f t="shared" si="3"/>
        <v>42.6</v>
      </c>
    </row>
    <row r="21" spans="2:11" s="8" customFormat="1" ht="30.6" customHeight="1">
      <c r="B21" s="114" t="s">
        <v>60</v>
      </c>
      <c r="C21" s="114"/>
      <c r="D21" s="114"/>
      <c r="E21" s="37">
        <f>+E20</f>
        <v>40</v>
      </c>
      <c r="F21" s="142">
        <f>+F20</f>
        <v>71</v>
      </c>
      <c r="G21" s="38">
        <f>+G20</f>
        <v>3</v>
      </c>
      <c r="H21" s="38">
        <f>+H20</f>
        <v>71</v>
      </c>
      <c r="I21" s="31">
        <f t="shared" si="1"/>
        <v>14.2</v>
      </c>
      <c r="J21" s="32">
        <f t="shared" si="2"/>
        <v>85.2</v>
      </c>
      <c r="K21" s="33">
        <f t="shared" si="3"/>
        <v>42.6</v>
      </c>
    </row>
    <row r="22" spans="2:11" ht="30.6" customHeight="1">
      <c r="B22" s="25">
        <v>3</v>
      </c>
      <c r="C22" s="25" t="s">
        <v>2</v>
      </c>
      <c r="D22" s="5" t="s">
        <v>137</v>
      </c>
      <c r="E22" s="22">
        <v>7</v>
      </c>
      <c r="F22" s="141">
        <v>48</v>
      </c>
      <c r="G22" s="4">
        <v>2</v>
      </c>
      <c r="H22" s="4">
        <f>+F22</f>
        <v>48</v>
      </c>
      <c r="I22" s="9">
        <f t="shared" si="1"/>
        <v>9.6</v>
      </c>
      <c r="J22" s="10">
        <f t="shared" si="2"/>
        <v>57.6</v>
      </c>
      <c r="K22" s="11">
        <f t="shared" si="3"/>
        <v>28.8</v>
      </c>
    </row>
    <row r="23" spans="2:11" s="8" customFormat="1" ht="30.6" customHeight="1">
      <c r="B23" s="114" t="s">
        <v>61</v>
      </c>
      <c r="C23" s="114"/>
      <c r="D23" s="114"/>
      <c r="E23" s="37">
        <f>+E22</f>
        <v>7</v>
      </c>
      <c r="F23" s="142">
        <f>+F22</f>
        <v>48</v>
      </c>
      <c r="G23" s="38">
        <f>+G22</f>
        <v>2</v>
      </c>
      <c r="H23" s="38">
        <f>+F23</f>
        <v>48</v>
      </c>
      <c r="I23" s="31">
        <f t="shared" si="1"/>
        <v>9.6</v>
      </c>
      <c r="J23" s="32">
        <f t="shared" si="2"/>
        <v>57.6</v>
      </c>
      <c r="K23" s="33">
        <f t="shared" si="3"/>
        <v>28.8</v>
      </c>
    </row>
    <row r="24" spans="2:11" ht="30.6" customHeight="1">
      <c r="B24" s="115">
        <v>4</v>
      </c>
      <c r="C24" s="121" t="s">
        <v>3</v>
      </c>
      <c r="D24" s="4" t="s">
        <v>105</v>
      </c>
      <c r="E24" s="4">
        <v>11</v>
      </c>
      <c r="F24" s="141">
        <v>14</v>
      </c>
      <c r="G24" s="4">
        <v>0</v>
      </c>
      <c r="H24" s="4">
        <f>+F24</f>
        <v>14</v>
      </c>
      <c r="I24" s="9">
        <f t="shared" si="1"/>
        <v>2.8</v>
      </c>
      <c r="J24" s="10">
        <f t="shared" si="2"/>
        <v>16.8</v>
      </c>
      <c r="K24" s="11">
        <f t="shared" si="3"/>
        <v>8.4</v>
      </c>
    </row>
    <row r="25" spans="2:11" ht="30.6" customHeight="1">
      <c r="B25" s="115"/>
      <c r="C25" s="122"/>
      <c r="D25" s="4" t="s">
        <v>106</v>
      </c>
      <c r="E25" s="4">
        <v>16</v>
      </c>
      <c r="F25" s="139">
        <v>59</v>
      </c>
      <c r="G25" s="49">
        <v>3</v>
      </c>
      <c r="H25" s="4">
        <f t="shared" ref="H25:H27" si="5">+F25</f>
        <v>59</v>
      </c>
      <c r="I25" s="9">
        <f t="shared" si="1"/>
        <v>11.8</v>
      </c>
      <c r="J25" s="10">
        <f t="shared" si="2"/>
        <v>70.8</v>
      </c>
      <c r="K25" s="11">
        <f t="shared" si="3"/>
        <v>35.4</v>
      </c>
    </row>
    <row r="26" spans="2:11" ht="30.6" customHeight="1">
      <c r="B26" s="115"/>
      <c r="C26" s="122"/>
      <c r="D26" s="4" t="s">
        <v>107</v>
      </c>
      <c r="E26" s="4">
        <v>18</v>
      </c>
      <c r="F26" s="139">
        <v>36</v>
      </c>
      <c r="G26" s="49">
        <v>1</v>
      </c>
      <c r="H26" s="4">
        <f t="shared" si="5"/>
        <v>36</v>
      </c>
      <c r="I26" s="9">
        <f t="shared" si="1"/>
        <v>7.2</v>
      </c>
      <c r="J26" s="10">
        <f t="shared" si="2"/>
        <v>43.2</v>
      </c>
      <c r="K26" s="11">
        <f t="shared" si="3"/>
        <v>21.6</v>
      </c>
    </row>
    <row r="27" spans="2:11" ht="30.6" customHeight="1">
      <c r="B27" s="115"/>
      <c r="C27" s="123"/>
      <c r="D27" s="4" t="s">
        <v>108</v>
      </c>
      <c r="E27" s="4">
        <v>16</v>
      </c>
      <c r="F27" s="139">
        <v>23</v>
      </c>
      <c r="G27" s="49">
        <v>3</v>
      </c>
      <c r="H27" s="4">
        <f t="shared" si="5"/>
        <v>23</v>
      </c>
      <c r="I27" s="9">
        <f t="shared" si="1"/>
        <v>4.5999999999999996</v>
      </c>
      <c r="J27" s="10">
        <f t="shared" si="2"/>
        <v>27.6</v>
      </c>
      <c r="K27" s="11">
        <f t="shared" si="3"/>
        <v>13.8</v>
      </c>
    </row>
    <row r="28" spans="2:11" s="8" customFormat="1" ht="30.6" customHeight="1">
      <c r="B28" s="114" t="s">
        <v>41</v>
      </c>
      <c r="C28" s="114"/>
      <c r="D28" s="114"/>
      <c r="E28" s="30">
        <f>SUM(E24:E27)</f>
        <v>61</v>
      </c>
      <c r="F28" s="140">
        <f>SUM(F24:F27)</f>
        <v>132</v>
      </c>
      <c r="G28" s="30">
        <f>G24+G25+G26+G27</f>
        <v>7</v>
      </c>
      <c r="H28" s="30">
        <f t="shared" ref="H28" si="6">+H24+H25+H26+H27</f>
        <v>132</v>
      </c>
      <c r="I28" s="31">
        <f t="shared" si="1"/>
        <v>26.4</v>
      </c>
      <c r="J28" s="32">
        <f t="shared" si="2"/>
        <v>158.4</v>
      </c>
      <c r="K28" s="33">
        <f t="shared" si="3"/>
        <v>79.2</v>
      </c>
    </row>
    <row r="29" spans="2:11" ht="30.6" customHeight="1">
      <c r="B29" s="110">
        <v>5</v>
      </c>
      <c r="C29" s="109" t="s">
        <v>57</v>
      </c>
      <c r="D29" s="13" t="s">
        <v>111</v>
      </c>
      <c r="E29" s="48">
        <v>37</v>
      </c>
      <c r="F29" s="141">
        <v>125</v>
      </c>
      <c r="G29" s="18">
        <v>2</v>
      </c>
      <c r="H29" s="4">
        <f>+F29</f>
        <v>125</v>
      </c>
      <c r="I29" s="9">
        <f t="shared" si="1"/>
        <v>25</v>
      </c>
      <c r="J29" s="10">
        <f t="shared" si="2"/>
        <v>150</v>
      </c>
      <c r="K29" s="11">
        <f t="shared" si="3"/>
        <v>75</v>
      </c>
    </row>
    <row r="30" spans="2:11" ht="30.6" customHeight="1">
      <c r="B30" s="110"/>
      <c r="C30" s="109"/>
      <c r="D30" s="13" t="s">
        <v>112</v>
      </c>
      <c r="E30" s="48">
        <v>0</v>
      </c>
      <c r="F30" s="141">
        <v>34</v>
      </c>
      <c r="G30" s="18">
        <v>0</v>
      </c>
      <c r="H30" s="4">
        <f>+F30</f>
        <v>34</v>
      </c>
      <c r="I30" s="9">
        <f t="shared" si="1"/>
        <v>6.8</v>
      </c>
      <c r="J30" s="10">
        <f t="shared" si="2"/>
        <v>40.799999999999997</v>
      </c>
      <c r="K30" s="11">
        <f t="shared" si="3"/>
        <v>20.399999999999999</v>
      </c>
    </row>
    <row r="31" spans="2:11" s="8" customFormat="1" ht="30.6" customHeight="1">
      <c r="B31" s="111" t="s">
        <v>42</v>
      </c>
      <c r="C31" s="112"/>
      <c r="D31" s="113"/>
      <c r="E31" s="38">
        <f>+E29+E30</f>
        <v>37</v>
      </c>
      <c r="F31" s="142">
        <f>+F29+F30</f>
        <v>159</v>
      </c>
      <c r="G31" s="38">
        <f>G29+G30</f>
        <v>2</v>
      </c>
      <c r="H31" s="38">
        <f t="shared" ref="H31" si="7">+H29+H30</f>
        <v>159</v>
      </c>
      <c r="I31" s="31">
        <f t="shared" si="1"/>
        <v>31.8</v>
      </c>
      <c r="J31" s="32">
        <f t="shared" si="2"/>
        <v>190.8</v>
      </c>
      <c r="K31" s="33">
        <f t="shared" si="3"/>
        <v>95.4</v>
      </c>
    </row>
    <row r="32" spans="2:11" ht="30.6" customHeight="1">
      <c r="B32" s="115">
        <v>6</v>
      </c>
      <c r="C32" s="121" t="s">
        <v>33</v>
      </c>
      <c r="D32" s="4" t="s">
        <v>113</v>
      </c>
      <c r="E32" s="4">
        <v>2</v>
      </c>
      <c r="F32" s="141">
        <v>12</v>
      </c>
      <c r="G32" s="15">
        <v>0</v>
      </c>
      <c r="H32" s="4">
        <f>+F32</f>
        <v>12</v>
      </c>
      <c r="I32" s="9">
        <f t="shared" si="1"/>
        <v>2.4</v>
      </c>
      <c r="J32" s="10">
        <f t="shared" si="2"/>
        <v>14.4</v>
      </c>
      <c r="K32" s="11">
        <f t="shared" si="3"/>
        <v>7.2</v>
      </c>
    </row>
    <row r="33" spans="2:11" ht="30.6" customHeight="1">
      <c r="B33" s="115"/>
      <c r="C33" s="123"/>
      <c r="D33" s="4" t="s">
        <v>114</v>
      </c>
      <c r="E33" s="4">
        <v>3</v>
      </c>
      <c r="F33" s="141">
        <v>33</v>
      </c>
      <c r="G33" s="4">
        <v>0</v>
      </c>
      <c r="H33" s="4">
        <f>+F33</f>
        <v>33</v>
      </c>
      <c r="I33" s="9">
        <f t="shared" si="1"/>
        <v>6.6</v>
      </c>
      <c r="J33" s="10">
        <f t="shared" si="2"/>
        <v>39.6</v>
      </c>
      <c r="K33" s="11">
        <f t="shared" si="3"/>
        <v>19.8</v>
      </c>
    </row>
    <row r="34" spans="2:11" s="8" customFormat="1" ht="30.6" customHeight="1">
      <c r="B34" s="114" t="s">
        <v>58</v>
      </c>
      <c r="C34" s="114"/>
      <c r="D34" s="114"/>
      <c r="E34" s="38">
        <f>+E32+E33</f>
        <v>5</v>
      </c>
      <c r="F34" s="142">
        <f>+F32+F33</f>
        <v>45</v>
      </c>
      <c r="G34" s="38">
        <f>G32+G33</f>
        <v>0</v>
      </c>
      <c r="H34" s="38">
        <f t="shared" ref="H34" si="8">+H32+H33</f>
        <v>45</v>
      </c>
      <c r="I34" s="31">
        <f t="shared" si="1"/>
        <v>9</v>
      </c>
      <c r="J34" s="32">
        <f t="shared" si="2"/>
        <v>54</v>
      </c>
      <c r="K34" s="33">
        <f t="shared" si="3"/>
        <v>27</v>
      </c>
    </row>
    <row r="35" spans="2:11" ht="30.6" customHeight="1">
      <c r="B35" s="115">
        <v>7</v>
      </c>
      <c r="C35" s="121" t="s">
        <v>4</v>
      </c>
      <c r="D35" s="4" t="s">
        <v>100</v>
      </c>
      <c r="E35" s="4">
        <v>131</v>
      </c>
      <c r="F35" s="141">
        <v>223</v>
      </c>
      <c r="G35" s="4">
        <v>4</v>
      </c>
      <c r="H35" s="4">
        <f>+F35</f>
        <v>223</v>
      </c>
      <c r="I35" s="9">
        <f t="shared" si="1"/>
        <v>44.6</v>
      </c>
      <c r="J35" s="10">
        <f t="shared" si="2"/>
        <v>267.60000000000002</v>
      </c>
      <c r="K35" s="11">
        <f t="shared" si="3"/>
        <v>133.80000000000001</v>
      </c>
    </row>
    <row r="36" spans="2:11" ht="30.6" customHeight="1">
      <c r="B36" s="115"/>
      <c r="C36" s="122"/>
      <c r="D36" s="4" t="s">
        <v>101</v>
      </c>
      <c r="E36" s="4">
        <v>54</v>
      </c>
      <c r="F36" s="143">
        <v>86</v>
      </c>
      <c r="G36" s="54">
        <v>0</v>
      </c>
      <c r="H36" s="4">
        <f t="shared" ref="H36:H39" si="9">+F36</f>
        <v>86</v>
      </c>
      <c r="I36" s="9">
        <f t="shared" si="1"/>
        <v>17.2</v>
      </c>
      <c r="J36" s="10">
        <f t="shared" si="2"/>
        <v>103.2</v>
      </c>
      <c r="K36" s="11">
        <f t="shared" si="3"/>
        <v>51.6</v>
      </c>
    </row>
    <row r="37" spans="2:11" ht="30.6" customHeight="1">
      <c r="B37" s="115"/>
      <c r="C37" s="122"/>
      <c r="D37" s="4" t="s">
        <v>102</v>
      </c>
      <c r="E37" s="4">
        <v>9</v>
      </c>
      <c r="F37" s="143">
        <v>89</v>
      </c>
      <c r="G37" s="54">
        <v>1</v>
      </c>
      <c r="H37" s="4">
        <f t="shared" si="9"/>
        <v>89</v>
      </c>
      <c r="I37" s="9">
        <f t="shared" si="1"/>
        <v>17.8</v>
      </c>
      <c r="J37" s="10">
        <f t="shared" si="2"/>
        <v>106.8</v>
      </c>
      <c r="K37" s="11">
        <f t="shared" si="3"/>
        <v>53.4</v>
      </c>
    </row>
    <row r="38" spans="2:11" ht="30.6" customHeight="1">
      <c r="B38" s="115"/>
      <c r="C38" s="122"/>
      <c r="D38" s="4" t="s">
        <v>103</v>
      </c>
      <c r="E38" s="4">
        <v>0</v>
      </c>
      <c r="F38" s="143">
        <v>102</v>
      </c>
      <c r="G38" s="54">
        <v>0</v>
      </c>
      <c r="H38" s="4">
        <f t="shared" si="9"/>
        <v>102</v>
      </c>
      <c r="I38" s="9">
        <f t="shared" si="1"/>
        <v>20.399999999999999</v>
      </c>
      <c r="J38" s="10">
        <f t="shared" si="2"/>
        <v>122.4</v>
      </c>
      <c r="K38" s="11">
        <f t="shared" si="3"/>
        <v>61.2</v>
      </c>
    </row>
    <row r="39" spans="2:11" ht="30.6" customHeight="1">
      <c r="B39" s="115"/>
      <c r="C39" s="123"/>
      <c r="D39" s="4" t="s">
        <v>104</v>
      </c>
      <c r="E39" s="4">
        <v>12</v>
      </c>
      <c r="F39" s="143">
        <v>32</v>
      </c>
      <c r="G39" s="54">
        <v>0</v>
      </c>
      <c r="H39" s="4">
        <f t="shared" si="9"/>
        <v>32</v>
      </c>
      <c r="I39" s="9">
        <f t="shared" si="1"/>
        <v>6.4</v>
      </c>
      <c r="J39" s="10">
        <f t="shared" si="2"/>
        <v>38.4</v>
      </c>
      <c r="K39" s="11">
        <f t="shared" si="3"/>
        <v>19.2</v>
      </c>
    </row>
    <row r="40" spans="2:11" s="8" customFormat="1" ht="30.6" customHeight="1">
      <c r="B40" s="129" t="s">
        <v>43</v>
      </c>
      <c r="C40" s="129"/>
      <c r="D40" s="129"/>
      <c r="E40" s="30">
        <f>SUM(E35:E39)</f>
        <v>206</v>
      </c>
      <c r="F40" s="140">
        <f>SUM(F35:F39)</f>
        <v>532</v>
      </c>
      <c r="G40" s="30">
        <f>G35+G36+G37+G38+G39</f>
        <v>5</v>
      </c>
      <c r="H40" s="30">
        <f t="shared" ref="H40" si="10">+H35+H36+H37+H38+H39</f>
        <v>532</v>
      </c>
      <c r="I40" s="31">
        <f t="shared" si="1"/>
        <v>106.4</v>
      </c>
      <c r="J40" s="32">
        <f t="shared" si="2"/>
        <v>638.4</v>
      </c>
      <c r="K40" s="33">
        <f t="shared" si="3"/>
        <v>319.2</v>
      </c>
    </row>
    <row r="41" spans="2:11" ht="30.6" customHeight="1">
      <c r="B41" s="115">
        <v>8</v>
      </c>
      <c r="C41" s="121" t="s">
        <v>5</v>
      </c>
      <c r="D41" s="4" t="s">
        <v>97</v>
      </c>
      <c r="E41" s="4">
        <v>17</v>
      </c>
      <c r="F41" s="141">
        <v>137</v>
      </c>
      <c r="G41" s="4">
        <v>1</v>
      </c>
      <c r="H41" s="4">
        <f>+F41</f>
        <v>137</v>
      </c>
      <c r="I41" s="9">
        <f t="shared" si="1"/>
        <v>27.4</v>
      </c>
      <c r="J41" s="10">
        <f t="shared" si="2"/>
        <v>164.4</v>
      </c>
      <c r="K41" s="11">
        <f t="shared" si="3"/>
        <v>82.2</v>
      </c>
    </row>
    <row r="42" spans="2:11" ht="30.6" customHeight="1">
      <c r="B42" s="115"/>
      <c r="C42" s="122"/>
      <c r="D42" s="4" t="s">
        <v>98</v>
      </c>
      <c r="E42" s="4">
        <v>77</v>
      </c>
      <c r="F42" s="143">
        <v>110</v>
      </c>
      <c r="G42" s="54">
        <v>0</v>
      </c>
      <c r="H42" s="4">
        <f t="shared" ref="H42:H43" si="11">+F42</f>
        <v>110</v>
      </c>
      <c r="I42" s="9">
        <f t="shared" si="1"/>
        <v>22</v>
      </c>
      <c r="J42" s="10">
        <f t="shared" si="2"/>
        <v>132</v>
      </c>
      <c r="K42" s="11">
        <f t="shared" si="3"/>
        <v>66</v>
      </c>
    </row>
    <row r="43" spans="2:11" ht="30.6" customHeight="1">
      <c r="B43" s="115"/>
      <c r="C43" s="123"/>
      <c r="D43" s="4" t="s">
        <v>99</v>
      </c>
      <c r="E43" s="4">
        <v>8</v>
      </c>
      <c r="F43" s="143">
        <v>50</v>
      </c>
      <c r="G43" s="54">
        <v>0</v>
      </c>
      <c r="H43" s="4">
        <f t="shared" si="11"/>
        <v>50</v>
      </c>
      <c r="I43" s="9">
        <f t="shared" si="1"/>
        <v>10</v>
      </c>
      <c r="J43" s="10">
        <f t="shared" si="2"/>
        <v>60</v>
      </c>
      <c r="K43" s="11">
        <f t="shared" si="3"/>
        <v>30</v>
      </c>
    </row>
    <row r="44" spans="2:11" s="8" customFormat="1" ht="30.6" customHeight="1">
      <c r="B44" s="107" t="s">
        <v>44</v>
      </c>
      <c r="C44" s="107"/>
      <c r="D44" s="107"/>
      <c r="E44" s="30">
        <f>SUM(E41:E43)</f>
        <v>102</v>
      </c>
      <c r="F44" s="140">
        <f>SUM(F41:F43)</f>
        <v>297</v>
      </c>
      <c r="G44" s="30">
        <f>G41+G42+G43</f>
        <v>1</v>
      </c>
      <c r="H44" s="30">
        <f t="shared" ref="H44" si="12">+H41+H42+H43</f>
        <v>297</v>
      </c>
      <c r="I44" s="31">
        <f t="shared" si="1"/>
        <v>59.4</v>
      </c>
      <c r="J44" s="32">
        <f t="shared" si="2"/>
        <v>356.4</v>
      </c>
      <c r="K44" s="33">
        <f t="shared" si="3"/>
        <v>178.2</v>
      </c>
    </row>
    <row r="45" spans="2:11" ht="30.6" customHeight="1">
      <c r="B45" s="25">
        <v>9</v>
      </c>
      <c r="C45" s="24" t="s">
        <v>6</v>
      </c>
      <c r="D45" s="13" t="s">
        <v>96</v>
      </c>
      <c r="E45" s="48">
        <v>89</v>
      </c>
      <c r="F45" s="141">
        <v>74</v>
      </c>
      <c r="G45" s="4">
        <v>2</v>
      </c>
      <c r="H45" s="4">
        <f>+F45</f>
        <v>74</v>
      </c>
      <c r="I45" s="9">
        <f t="shared" si="1"/>
        <v>14.8</v>
      </c>
      <c r="J45" s="10">
        <f t="shared" si="2"/>
        <v>88.8</v>
      </c>
      <c r="K45" s="11">
        <f t="shared" si="3"/>
        <v>44.4</v>
      </c>
    </row>
    <row r="46" spans="2:11" s="8" customFormat="1" ht="30.6" customHeight="1">
      <c r="B46" s="114" t="s">
        <v>62</v>
      </c>
      <c r="C46" s="114"/>
      <c r="D46" s="114"/>
      <c r="E46" s="38">
        <f>SUM(E45:E45)</f>
        <v>89</v>
      </c>
      <c r="F46" s="142">
        <f>SUM(F45:F45)</f>
        <v>74</v>
      </c>
      <c r="G46" s="40">
        <v>2</v>
      </c>
      <c r="H46" s="38">
        <f>+F46</f>
        <v>74</v>
      </c>
      <c r="I46" s="31">
        <f t="shared" si="1"/>
        <v>14.8</v>
      </c>
      <c r="J46" s="32">
        <f t="shared" si="2"/>
        <v>88.8</v>
      </c>
      <c r="K46" s="33">
        <f t="shared" si="3"/>
        <v>44.4</v>
      </c>
    </row>
    <row r="47" spans="2:11" ht="30.6" customHeight="1">
      <c r="B47" s="115">
        <v>10</v>
      </c>
      <c r="C47" s="121" t="s">
        <v>7</v>
      </c>
      <c r="D47" s="4" t="s">
        <v>93</v>
      </c>
      <c r="E47" s="4">
        <v>124</v>
      </c>
      <c r="F47" s="144">
        <v>106</v>
      </c>
      <c r="G47" s="19">
        <v>0</v>
      </c>
      <c r="H47" s="4">
        <f>+F47</f>
        <v>106</v>
      </c>
      <c r="I47" s="9">
        <f t="shared" si="1"/>
        <v>21.2</v>
      </c>
      <c r="J47" s="10">
        <f t="shared" si="2"/>
        <v>127.2</v>
      </c>
      <c r="K47" s="11">
        <f t="shared" si="3"/>
        <v>63.6</v>
      </c>
    </row>
    <row r="48" spans="2:11" ht="30.6" customHeight="1">
      <c r="B48" s="115"/>
      <c r="C48" s="122"/>
      <c r="D48" s="4" t="s">
        <v>94</v>
      </c>
      <c r="E48" s="4">
        <v>37</v>
      </c>
      <c r="F48" s="139">
        <v>50</v>
      </c>
      <c r="G48" s="49">
        <v>0</v>
      </c>
      <c r="H48" s="4">
        <f t="shared" ref="H48:H51" si="13">+F48</f>
        <v>50</v>
      </c>
      <c r="I48" s="9">
        <f t="shared" si="1"/>
        <v>10</v>
      </c>
      <c r="J48" s="10">
        <f t="shared" si="2"/>
        <v>60</v>
      </c>
      <c r="K48" s="11">
        <f t="shared" si="3"/>
        <v>30</v>
      </c>
    </row>
    <row r="49" spans="2:11" ht="30.6" customHeight="1">
      <c r="B49" s="115"/>
      <c r="C49" s="122"/>
      <c r="D49" s="4" t="s">
        <v>128</v>
      </c>
      <c r="E49" s="4">
        <v>35</v>
      </c>
      <c r="F49" s="139">
        <v>20</v>
      </c>
      <c r="G49" s="49">
        <v>0</v>
      </c>
      <c r="H49" s="4">
        <f t="shared" si="13"/>
        <v>20</v>
      </c>
      <c r="I49" s="9">
        <f t="shared" si="1"/>
        <v>4</v>
      </c>
      <c r="J49" s="10">
        <f t="shared" si="2"/>
        <v>24</v>
      </c>
      <c r="K49" s="11">
        <f t="shared" si="3"/>
        <v>12</v>
      </c>
    </row>
    <row r="50" spans="2:11" ht="30.6" customHeight="1">
      <c r="B50" s="115"/>
      <c r="C50" s="122"/>
      <c r="D50" s="4" t="s">
        <v>95</v>
      </c>
      <c r="E50" s="4">
        <v>50</v>
      </c>
      <c r="F50" s="139">
        <v>52</v>
      </c>
      <c r="G50" s="49">
        <v>0</v>
      </c>
      <c r="H50" s="4">
        <f t="shared" si="13"/>
        <v>52</v>
      </c>
      <c r="I50" s="9">
        <f t="shared" si="1"/>
        <v>10.4</v>
      </c>
      <c r="J50" s="10">
        <f t="shared" si="2"/>
        <v>62.4</v>
      </c>
      <c r="K50" s="11">
        <f t="shared" si="3"/>
        <v>31.2</v>
      </c>
    </row>
    <row r="51" spans="2:11" ht="30.6" customHeight="1">
      <c r="B51" s="115"/>
      <c r="C51" s="122"/>
      <c r="D51" s="4" t="s">
        <v>171</v>
      </c>
      <c r="E51" s="4">
        <v>0</v>
      </c>
      <c r="F51" s="139">
        <v>0</v>
      </c>
      <c r="G51" s="49">
        <v>0</v>
      </c>
      <c r="H51" s="4">
        <f t="shared" si="13"/>
        <v>0</v>
      </c>
      <c r="I51" s="9">
        <f t="shared" si="1"/>
        <v>0</v>
      </c>
      <c r="J51" s="10">
        <f t="shared" si="2"/>
        <v>0</v>
      </c>
      <c r="K51" s="11">
        <f t="shared" si="3"/>
        <v>0</v>
      </c>
    </row>
    <row r="52" spans="2:11" s="8" customFormat="1" ht="30.6" customHeight="1">
      <c r="B52" s="114" t="s">
        <v>45</v>
      </c>
      <c r="C52" s="114"/>
      <c r="D52" s="114"/>
      <c r="E52" s="30">
        <f>SUM(E47:E51)</f>
        <v>246</v>
      </c>
      <c r="F52" s="140">
        <f>SUM(F47:F51)</f>
        <v>228</v>
      </c>
      <c r="G52" s="30">
        <f>G47+G48+G49+G51</f>
        <v>0</v>
      </c>
      <c r="H52" s="30">
        <f>+F52</f>
        <v>228</v>
      </c>
      <c r="I52" s="31">
        <f t="shared" si="1"/>
        <v>45.6</v>
      </c>
      <c r="J52" s="32">
        <f t="shared" si="2"/>
        <v>273.60000000000002</v>
      </c>
      <c r="K52" s="33">
        <f t="shared" si="3"/>
        <v>136.80000000000001</v>
      </c>
    </row>
    <row r="53" spans="2:11" ht="30.6" customHeight="1">
      <c r="B53" s="115">
        <v>11</v>
      </c>
      <c r="C53" s="121" t="s">
        <v>8</v>
      </c>
      <c r="D53" s="4" t="s">
        <v>69</v>
      </c>
      <c r="E53" s="18">
        <v>187</v>
      </c>
      <c r="F53" s="145">
        <v>339</v>
      </c>
      <c r="G53" s="18">
        <v>0</v>
      </c>
      <c r="H53" s="4">
        <f>+F53</f>
        <v>339</v>
      </c>
      <c r="I53" s="9">
        <f t="shared" si="1"/>
        <v>67.8</v>
      </c>
      <c r="J53" s="10">
        <f t="shared" si="2"/>
        <v>406.8</v>
      </c>
      <c r="K53" s="11">
        <f t="shared" si="3"/>
        <v>203.4</v>
      </c>
    </row>
    <row r="54" spans="2:11" ht="30.6" customHeight="1">
      <c r="B54" s="115"/>
      <c r="C54" s="122"/>
      <c r="D54" s="4" t="s">
        <v>70</v>
      </c>
      <c r="E54" s="18">
        <v>77</v>
      </c>
      <c r="F54" s="146">
        <v>180</v>
      </c>
      <c r="G54" s="52">
        <v>0</v>
      </c>
      <c r="H54" s="4">
        <f t="shared" ref="H54:H58" si="14">+F54</f>
        <v>180</v>
      </c>
      <c r="I54" s="9">
        <f t="shared" si="1"/>
        <v>36</v>
      </c>
      <c r="J54" s="10">
        <f t="shared" si="2"/>
        <v>216</v>
      </c>
      <c r="K54" s="11">
        <f t="shared" si="3"/>
        <v>108</v>
      </c>
    </row>
    <row r="55" spans="2:11" ht="30.6" customHeight="1">
      <c r="B55" s="115"/>
      <c r="C55" s="122"/>
      <c r="D55" s="4" t="s">
        <v>71</v>
      </c>
      <c r="E55" s="18">
        <v>15</v>
      </c>
      <c r="F55" s="146">
        <v>31</v>
      </c>
      <c r="G55" s="52">
        <v>0</v>
      </c>
      <c r="H55" s="4">
        <f t="shared" si="14"/>
        <v>31</v>
      </c>
      <c r="I55" s="9">
        <f t="shared" si="1"/>
        <v>6.2</v>
      </c>
      <c r="J55" s="10">
        <f t="shared" si="2"/>
        <v>37.200000000000003</v>
      </c>
      <c r="K55" s="11">
        <f t="shared" si="3"/>
        <v>18.600000000000001</v>
      </c>
    </row>
    <row r="56" spans="2:11" ht="30.6" customHeight="1">
      <c r="B56" s="115"/>
      <c r="C56" s="122"/>
      <c r="D56" s="4" t="s">
        <v>72</v>
      </c>
      <c r="E56" s="18">
        <v>14</v>
      </c>
      <c r="F56" s="146">
        <v>31</v>
      </c>
      <c r="G56" s="52">
        <v>0</v>
      </c>
      <c r="H56" s="4">
        <f t="shared" si="14"/>
        <v>31</v>
      </c>
      <c r="I56" s="9">
        <f t="shared" si="1"/>
        <v>6.2</v>
      </c>
      <c r="J56" s="10">
        <f t="shared" si="2"/>
        <v>37.200000000000003</v>
      </c>
      <c r="K56" s="11">
        <f t="shared" si="3"/>
        <v>18.600000000000001</v>
      </c>
    </row>
    <row r="57" spans="2:11" ht="30.6" customHeight="1">
      <c r="B57" s="115"/>
      <c r="C57" s="122"/>
      <c r="D57" s="4" t="s">
        <v>129</v>
      </c>
      <c r="E57" s="18">
        <v>1</v>
      </c>
      <c r="F57" s="146">
        <v>5</v>
      </c>
      <c r="G57" s="52">
        <v>0</v>
      </c>
      <c r="H57" s="4">
        <f t="shared" si="14"/>
        <v>5</v>
      </c>
      <c r="I57" s="9">
        <f t="shared" si="1"/>
        <v>1</v>
      </c>
      <c r="J57" s="10">
        <f t="shared" si="2"/>
        <v>6</v>
      </c>
      <c r="K57" s="11">
        <f t="shared" si="3"/>
        <v>3</v>
      </c>
    </row>
    <row r="58" spans="2:11" ht="30.6" customHeight="1">
      <c r="B58" s="115"/>
      <c r="C58" s="123"/>
      <c r="D58" s="4" t="s">
        <v>130</v>
      </c>
      <c r="E58" s="18">
        <v>13</v>
      </c>
      <c r="F58" s="146">
        <v>36</v>
      </c>
      <c r="G58" s="52">
        <v>0</v>
      </c>
      <c r="H58" s="4">
        <f t="shared" si="14"/>
        <v>36</v>
      </c>
      <c r="I58" s="9">
        <f t="shared" si="1"/>
        <v>7.2</v>
      </c>
      <c r="J58" s="10">
        <f t="shared" si="2"/>
        <v>43.2</v>
      </c>
      <c r="K58" s="11">
        <f t="shared" si="3"/>
        <v>21.6</v>
      </c>
    </row>
    <row r="59" spans="2:11" s="8" customFormat="1" ht="30.6" customHeight="1">
      <c r="B59" s="114" t="s">
        <v>46</v>
      </c>
      <c r="C59" s="114"/>
      <c r="D59" s="114"/>
      <c r="E59" s="41">
        <f>SUM(E53:E58)</f>
        <v>307</v>
      </c>
      <c r="F59" s="147">
        <f>SUM(F53:F58)</f>
        <v>622</v>
      </c>
      <c r="G59" s="41">
        <f>G53+G54+G55+G56+G57+G58</f>
        <v>0</v>
      </c>
      <c r="H59" s="42">
        <f>+F59</f>
        <v>622</v>
      </c>
      <c r="I59" s="31">
        <f t="shared" si="1"/>
        <v>124.4</v>
      </c>
      <c r="J59" s="32">
        <f t="shared" si="2"/>
        <v>746.4</v>
      </c>
      <c r="K59" s="33">
        <f t="shared" si="3"/>
        <v>373.2</v>
      </c>
    </row>
    <row r="60" spans="2:11" ht="30.6" customHeight="1">
      <c r="B60" s="115">
        <v>12</v>
      </c>
      <c r="C60" s="121" t="s">
        <v>9</v>
      </c>
      <c r="D60" s="4" t="s">
        <v>64</v>
      </c>
      <c r="E60" s="21">
        <v>80</v>
      </c>
      <c r="F60" s="145">
        <v>276</v>
      </c>
      <c r="G60" s="21">
        <v>0</v>
      </c>
      <c r="H60" s="4">
        <f>+F60</f>
        <v>276</v>
      </c>
      <c r="I60" s="9">
        <f t="shared" si="1"/>
        <v>55.2</v>
      </c>
      <c r="J60" s="10">
        <f t="shared" si="2"/>
        <v>331.2</v>
      </c>
      <c r="K60" s="11">
        <f t="shared" si="3"/>
        <v>165.6</v>
      </c>
    </row>
    <row r="61" spans="2:11" ht="30.6" customHeight="1">
      <c r="B61" s="115"/>
      <c r="C61" s="122"/>
      <c r="D61" s="3" t="s">
        <v>115</v>
      </c>
      <c r="E61" s="53">
        <v>20</v>
      </c>
      <c r="F61" s="146">
        <v>96</v>
      </c>
      <c r="G61" s="21">
        <v>0</v>
      </c>
      <c r="H61" s="4">
        <f t="shared" ref="H61:H71" si="15">+F61</f>
        <v>96</v>
      </c>
      <c r="I61" s="9">
        <f t="shared" si="1"/>
        <v>19.2</v>
      </c>
      <c r="J61" s="10">
        <f t="shared" si="2"/>
        <v>115.2</v>
      </c>
      <c r="K61" s="11">
        <f t="shared" si="3"/>
        <v>57.6</v>
      </c>
    </row>
    <row r="62" spans="2:11" ht="30.6" customHeight="1">
      <c r="B62" s="115"/>
      <c r="C62" s="122"/>
      <c r="D62" s="3" t="s">
        <v>65</v>
      </c>
      <c r="E62" s="53">
        <v>50</v>
      </c>
      <c r="F62" s="146">
        <v>172</v>
      </c>
      <c r="G62" s="21">
        <v>0</v>
      </c>
      <c r="H62" s="4">
        <f t="shared" si="15"/>
        <v>172</v>
      </c>
      <c r="I62" s="9">
        <f t="shared" si="1"/>
        <v>34.4</v>
      </c>
      <c r="J62" s="10">
        <f t="shared" si="2"/>
        <v>206.4</v>
      </c>
      <c r="K62" s="11">
        <f t="shared" si="3"/>
        <v>103.2</v>
      </c>
    </row>
    <row r="63" spans="2:11" ht="30.6" customHeight="1">
      <c r="B63" s="115"/>
      <c r="C63" s="122"/>
      <c r="D63" s="3" t="s">
        <v>66</v>
      </c>
      <c r="E63" s="53">
        <v>75</v>
      </c>
      <c r="F63" s="146">
        <v>270</v>
      </c>
      <c r="G63" s="21">
        <v>0</v>
      </c>
      <c r="H63" s="4">
        <f t="shared" si="15"/>
        <v>270</v>
      </c>
      <c r="I63" s="9">
        <f t="shared" si="1"/>
        <v>54</v>
      </c>
      <c r="J63" s="10">
        <f t="shared" si="2"/>
        <v>324</v>
      </c>
      <c r="K63" s="11">
        <f t="shared" si="3"/>
        <v>162</v>
      </c>
    </row>
    <row r="64" spans="2:11" ht="30.6" customHeight="1">
      <c r="B64" s="115"/>
      <c r="C64" s="122"/>
      <c r="D64" s="3" t="s">
        <v>67</v>
      </c>
      <c r="E64" s="53">
        <v>20</v>
      </c>
      <c r="F64" s="146">
        <v>110</v>
      </c>
      <c r="G64" s="21">
        <v>0</v>
      </c>
      <c r="H64" s="4">
        <f t="shared" si="15"/>
        <v>110</v>
      </c>
      <c r="I64" s="9">
        <f t="shared" si="1"/>
        <v>22</v>
      </c>
      <c r="J64" s="10">
        <f t="shared" si="2"/>
        <v>132</v>
      </c>
      <c r="K64" s="11">
        <f t="shared" si="3"/>
        <v>66</v>
      </c>
    </row>
    <row r="65" spans="2:11" ht="30.6" customHeight="1">
      <c r="B65" s="115"/>
      <c r="C65" s="122"/>
      <c r="D65" s="3" t="s">
        <v>68</v>
      </c>
      <c r="E65" s="53">
        <v>50</v>
      </c>
      <c r="F65" s="146">
        <v>216</v>
      </c>
      <c r="G65" s="21">
        <v>0</v>
      </c>
      <c r="H65" s="4">
        <f t="shared" si="15"/>
        <v>216</v>
      </c>
      <c r="I65" s="9">
        <f t="shared" si="1"/>
        <v>43.2</v>
      </c>
      <c r="J65" s="10">
        <f t="shared" si="2"/>
        <v>259.2</v>
      </c>
      <c r="K65" s="11">
        <f t="shared" si="3"/>
        <v>129.6</v>
      </c>
    </row>
    <row r="66" spans="2:11" ht="30.6" customHeight="1">
      <c r="B66" s="115"/>
      <c r="C66" s="122"/>
      <c r="D66" s="3" t="s">
        <v>116</v>
      </c>
      <c r="E66" s="53">
        <v>25</v>
      </c>
      <c r="F66" s="146">
        <v>140</v>
      </c>
      <c r="G66" s="21">
        <v>0</v>
      </c>
      <c r="H66" s="4">
        <f t="shared" si="15"/>
        <v>140</v>
      </c>
      <c r="I66" s="9">
        <f t="shared" si="1"/>
        <v>28</v>
      </c>
      <c r="J66" s="10">
        <f t="shared" si="2"/>
        <v>168</v>
      </c>
      <c r="K66" s="11">
        <f t="shared" si="3"/>
        <v>84</v>
      </c>
    </row>
    <row r="67" spans="2:11" ht="30.6" customHeight="1">
      <c r="B67" s="115"/>
      <c r="C67" s="122"/>
      <c r="D67" s="3" t="s">
        <v>117</v>
      </c>
      <c r="E67" s="53">
        <v>50</v>
      </c>
      <c r="F67" s="146">
        <v>170</v>
      </c>
      <c r="G67" s="21">
        <v>0</v>
      </c>
      <c r="H67" s="4">
        <f t="shared" si="15"/>
        <v>170</v>
      </c>
      <c r="I67" s="9">
        <f t="shared" si="1"/>
        <v>34</v>
      </c>
      <c r="J67" s="10">
        <f t="shared" si="2"/>
        <v>204</v>
      </c>
      <c r="K67" s="11">
        <f t="shared" si="3"/>
        <v>102</v>
      </c>
    </row>
    <row r="68" spans="2:11" ht="30.6" customHeight="1">
      <c r="B68" s="115"/>
      <c r="C68" s="122"/>
      <c r="D68" s="3" t="s">
        <v>118</v>
      </c>
      <c r="E68" s="53">
        <v>65</v>
      </c>
      <c r="F68" s="146">
        <v>224</v>
      </c>
      <c r="G68" s="21">
        <v>0</v>
      </c>
      <c r="H68" s="4">
        <f>+F68</f>
        <v>224</v>
      </c>
      <c r="I68" s="9">
        <f t="shared" si="1"/>
        <v>44.8</v>
      </c>
      <c r="J68" s="10">
        <f t="shared" si="2"/>
        <v>268.8</v>
      </c>
      <c r="K68" s="11">
        <f t="shared" si="3"/>
        <v>134.4</v>
      </c>
    </row>
    <row r="69" spans="2:11" ht="30.6" customHeight="1">
      <c r="B69" s="115"/>
      <c r="C69" s="122"/>
      <c r="D69" s="3" t="s">
        <v>134</v>
      </c>
      <c r="E69" s="53">
        <v>10</v>
      </c>
      <c r="F69" s="146">
        <v>80</v>
      </c>
      <c r="G69" s="21">
        <v>0</v>
      </c>
      <c r="H69" s="4">
        <f t="shared" si="15"/>
        <v>80</v>
      </c>
      <c r="I69" s="9">
        <f t="shared" si="1"/>
        <v>16</v>
      </c>
      <c r="J69" s="10">
        <f t="shared" si="2"/>
        <v>96</v>
      </c>
      <c r="K69" s="11">
        <f t="shared" si="3"/>
        <v>48</v>
      </c>
    </row>
    <row r="70" spans="2:11" ht="30.6" customHeight="1">
      <c r="B70" s="115"/>
      <c r="C70" s="122"/>
      <c r="D70" s="3" t="s">
        <v>135</v>
      </c>
      <c r="E70" s="53">
        <v>15</v>
      </c>
      <c r="F70" s="146">
        <v>90</v>
      </c>
      <c r="G70" s="21">
        <v>0</v>
      </c>
      <c r="H70" s="4">
        <f>+F70</f>
        <v>90</v>
      </c>
      <c r="I70" s="9">
        <f t="shared" si="1"/>
        <v>18</v>
      </c>
      <c r="J70" s="10">
        <f t="shared" si="2"/>
        <v>108</v>
      </c>
      <c r="K70" s="11">
        <f t="shared" si="3"/>
        <v>54</v>
      </c>
    </row>
    <row r="71" spans="2:11" ht="30.6" customHeight="1">
      <c r="B71" s="115"/>
      <c r="C71" s="123"/>
      <c r="D71" s="3" t="s">
        <v>139</v>
      </c>
      <c r="E71" s="53">
        <v>20</v>
      </c>
      <c r="F71" s="146">
        <v>118</v>
      </c>
      <c r="G71" s="21">
        <v>0</v>
      </c>
      <c r="H71" s="4">
        <f t="shared" si="15"/>
        <v>118</v>
      </c>
      <c r="I71" s="9">
        <f t="shared" si="1"/>
        <v>23.6</v>
      </c>
      <c r="J71" s="10">
        <f t="shared" si="2"/>
        <v>141.6</v>
      </c>
      <c r="K71" s="11">
        <f t="shared" si="3"/>
        <v>70.8</v>
      </c>
    </row>
    <row r="72" spans="2:11" s="8" customFormat="1" ht="30.6" customHeight="1">
      <c r="B72" s="114" t="s">
        <v>47</v>
      </c>
      <c r="C72" s="114"/>
      <c r="D72" s="114"/>
      <c r="E72" s="43">
        <f t="shared" ref="E72:F72" si="16">+E60+E61+E62+E63+E64+E68+E69+E71</f>
        <v>340</v>
      </c>
      <c r="F72" s="148">
        <f t="shared" si="16"/>
        <v>1346</v>
      </c>
      <c r="G72" s="44">
        <f>G60+G61+G62+G63+G64+G65+G66+G67+G68+G69+G70+G71</f>
        <v>0</v>
      </c>
      <c r="H72" s="30">
        <f>+F72</f>
        <v>1346</v>
      </c>
      <c r="I72" s="31">
        <f t="shared" si="1"/>
        <v>269.2</v>
      </c>
      <c r="J72" s="32">
        <f t="shared" si="2"/>
        <v>1615.2</v>
      </c>
      <c r="K72" s="33">
        <f t="shared" si="3"/>
        <v>807.6</v>
      </c>
    </row>
    <row r="73" spans="2:11" ht="30.6" customHeight="1">
      <c r="B73" s="115">
        <v>13</v>
      </c>
      <c r="C73" s="121" t="s">
        <v>10</v>
      </c>
      <c r="D73" s="15" t="s">
        <v>73</v>
      </c>
      <c r="E73" s="21">
        <v>50</v>
      </c>
      <c r="F73" s="145">
        <v>204</v>
      </c>
      <c r="G73" s="18">
        <v>0</v>
      </c>
      <c r="H73" s="4">
        <f>+F73</f>
        <v>204</v>
      </c>
      <c r="I73" s="9">
        <f t="shared" si="1"/>
        <v>40.799999999999997</v>
      </c>
      <c r="J73" s="10">
        <f t="shared" si="2"/>
        <v>244.8</v>
      </c>
      <c r="K73" s="11">
        <f t="shared" si="3"/>
        <v>122.4</v>
      </c>
    </row>
    <row r="74" spans="2:11" ht="30.6" customHeight="1">
      <c r="B74" s="115"/>
      <c r="C74" s="122"/>
      <c r="D74" s="16" t="s">
        <v>23</v>
      </c>
      <c r="E74" s="53">
        <v>30</v>
      </c>
      <c r="F74" s="146">
        <v>89</v>
      </c>
      <c r="G74" s="52">
        <v>0</v>
      </c>
      <c r="H74" s="4">
        <f t="shared" ref="H74:H79" si="17">+F74</f>
        <v>89</v>
      </c>
      <c r="I74" s="9">
        <f t="shared" si="1"/>
        <v>17.8</v>
      </c>
      <c r="J74" s="10">
        <f t="shared" si="2"/>
        <v>106.8</v>
      </c>
      <c r="K74" s="11">
        <f t="shared" si="3"/>
        <v>53.4</v>
      </c>
    </row>
    <row r="75" spans="2:11" ht="30.6" customHeight="1">
      <c r="B75" s="115"/>
      <c r="C75" s="122"/>
      <c r="D75" s="16" t="s">
        <v>24</v>
      </c>
      <c r="E75" s="53">
        <v>10</v>
      </c>
      <c r="F75" s="146">
        <v>46</v>
      </c>
      <c r="G75" s="52">
        <v>0</v>
      </c>
      <c r="H75" s="4">
        <f t="shared" si="17"/>
        <v>46</v>
      </c>
      <c r="I75" s="9">
        <f t="shared" si="1"/>
        <v>9.1999999999999993</v>
      </c>
      <c r="J75" s="10">
        <f t="shared" si="2"/>
        <v>55.2</v>
      </c>
      <c r="K75" s="11">
        <f t="shared" si="3"/>
        <v>27.6</v>
      </c>
    </row>
    <row r="76" spans="2:11" ht="30.6" customHeight="1">
      <c r="B76" s="115"/>
      <c r="C76" s="122"/>
      <c r="D76" s="16" t="s">
        <v>25</v>
      </c>
      <c r="E76" s="53">
        <v>30</v>
      </c>
      <c r="F76" s="146">
        <v>170</v>
      </c>
      <c r="G76" s="52">
        <v>0</v>
      </c>
      <c r="H76" s="4">
        <f t="shared" si="17"/>
        <v>170</v>
      </c>
      <c r="I76" s="9">
        <f t="shared" si="1"/>
        <v>34</v>
      </c>
      <c r="J76" s="10">
        <f t="shared" si="2"/>
        <v>204</v>
      </c>
      <c r="K76" s="11">
        <f t="shared" si="3"/>
        <v>102</v>
      </c>
    </row>
    <row r="77" spans="2:11" ht="30.6" customHeight="1">
      <c r="B77" s="115"/>
      <c r="C77" s="122"/>
      <c r="D77" s="16" t="s">
        <v>26</v>
      </c>
      <c r="E77" s="53">
        <v>20</v>
      </c>
      <c r="F77" s="146">
        <v>80</v>
      </c>
      <c r="G77" s="52">
        <v>0</v>
      </c>
      <c r="H77" s="4">
        <f>+F77</f>
        <v>80</v>
      </c>
      <c r="I77" s="9">
        <f t="shared" si="1"/>
        <v>16</v>
      </c>
      <c r="J77" s="10">
        <f t="shared" si="2"/>
        <v>96</v>
      </c>
      <c r="K77" s="11">
        <f t="shared" si="3"/>
        <v>48</v>
      </c>
    </row>
    <row r="78" spans="2:11" ht="30.6" customHeight="1">
      <c r="B78" s="115"/>
      <c r="C78" s="122"/>
      <c r="D78" s="16" t="s">
        <v>136</v>
      </c>
      <c r="E78" s="53">
        <v>30</v>
      </c>
      <c r="F78" s="146">
        <v>132</v>
      </c>
      <c r="G78" s="52">
        <v>0</v>
      </c>
      <c r="H78" s="4">
        <f t="shared" si="17"/>
        <v>132</v>
      </c>
      <c r="I78" s="9">
        <f t="shared" si="1"/>
        <v>26.4</v>
      </c>
      <c r="J78" s="10">
        <f t="shared" si="2"/>
        <v>158.4</v>
      </c>
      <c r="K78" s="11">
        <f t="shared" si="3"/>
        <v>79.2</v>
      </c>
    </row>
    <row r="79" spans="2:11" ht="30.6" customHeight="1">
      <c r="B79" s="115"/>
      <c r="C79" s="123"/>
      <c r="D79" s="16" t="s">
        <v>38</v>
      </c>
      <c r="E79" s="53">
        <v>30</v>
      </c>
      <c r="F79" s="146">
        <v>114</v>
      </c>
      <c r="G79" s="52">
        <v>0</v>
      </c>
      <c r="H79" s="4">
        <f t="shared" si="17"/>
        <v>114</v>
      </c>
      <c r="I79" s="9">
        <f t="shared" si="1"/>
        <v>22.8</v>
      </c>
      <c r="J79" s="10">
        <f t="shared" si="2"/>
        <v>136.80000000000001</v>
      </c>
      <c r="K79" s="11">
        <f t="shared" si="3"/>
        <v>68.400000000000006</v>
      </c>
    </row>
    <row r="80" spans="2:11" s="8" customFormat="1" ht="30.6" customHeight="1">
      <c r="B80" s="114" t="s">
        <v>48</v>
      </c>
      <c r="C80" s="114"/>
      <c r="D80" s="114"/>
      <c r="E80" s="30">
        <f>SUM(E73:E79)</f>
        <v>200</v>
      </c>
      <c r="F80" s="140">
        <f>SUM(F73:F79)</f>
        <v>835</v>
      </c>
      <c r="G80" s="30">
        <f>G73+G74+G75+G76+G77+G78+G79</f>
        <v>0</v>
      </c>
      <c r="H80" s="30">
        <f>+F80</f>
        <v>835</v>
      </c>
      <c r="I80" s="31">
        <f t="shared" si="1"/>
        <v>167</v>
      </c>
      <c r="J80" s="32">
        <f t="shared" si="2"/>
        <v>1002</v>
      </c>
      <c r="K80" s="33">
        <f t="shared" si="3"/>
        <v>501</v>
      </c>
    </row>
    <row r="81" spans="2:11" ht="30.6" customHeight="1">
      <c r="B81" s="115">
        <v>14</v>
      </c>
      <c r="C81" s="121" t="s">
        <v>11</v>
      </c>
      <c r="D81" s="4" t="s">
        <v>74</v>
      </c>
      <c r="E81" s="18">
        <v>49</v>
      </c>
      <c r="F81" s="145">
        <v>135</v>
      </c>
      <c r="G81" s="18">
        <v>3</v>
      </c>
      <c r="H81" s="4">
        <f>+F81</f>
        <v>135</v>
      </c>
      <c r="I81" s="9">
        <f t="shared" si="1"/>
        <v>27</v>
      </c>
      <c r="J81" s="10">
        <f t="shared" si="2"/>
        <v>162</v>
      </c>
      <c r="K81" s="11">
        <f t="shared" si="3"/>
        <v>81</v>
      </c>
    </row>
    <row r="82" spans="2:11" ht="30.6" customHeight="1">
      <c r="B82" s="115"/>
      <c r="C82" s="122"/>
      <c r="D82" s="3" t="s">
        <v>75</v>
      </c>
      <c r="E82" s="52">
        <v>5</v>
      </c>
      <c r="F82" s="146">
        <v>132</v>
      </c>
      <c r="G82" s="52">
        <v>1</v>
      </c>
      <c r="H82" s="4">
        <f t="shared" ref="H82:H86" si="18">+F82</f>
        <v>132</v>
      </c>
      <c r="I82" s="9">
        <f t="shared" ref="I82:I142" si="19">H82*20/100</f>
        <v>26.4</v>
      </c>
      <c r="J82" s="10">
        <f t="shared" ref="J82:J142" si="20">H82+I82</f>
        <v>158.4</v>
      </c>
      <c r="K82" s="11">
        <f t="shared" ref="K82:K142" si="21">J82/2</f>
        <v>79.2</v>
      </c>
    </row>
    <row r="83" spans="2:11" ht="30.6" customHeight="1">
      <c r="B83" s="115"/>
      <c r="C83" s="122"/>
      <c r="D83" s="3" t="s">
        <v>76</v>
      </c>
      <c r="E83" s="52">
        <v>40</v>
      </c>
      <c r="F83" s="146">
        <v>278</v>
      </c>
      <c r="G83" s="52">
        <v>0</v>
      </c>
      <c r="H83" s="4">
        <f t="shared" si="18"/>
        <v>278</v>
      </c>
      <c r="I83" s="9">
        <f t="shared" si="19"/>
        <v>55.6</v>
      </c>
      <c r="J83" s="10">
        <f t="shared" si="20"/>
        <v>333.6</v>
      </c>
      <c r="K83" s="11">
        <f t="shared" si="21"/>
        <v>166.8</v>
      </c>
    </row>
    <row r="84" spans="2:11" ht="30.6" customHeight="1">
      <c r="B84" s="115"/>
      <c r="C84" s="122"/>
      <c r="D84" s="3" t="s">
        <v>77</v>
      </c>
      <c r="E84" s="52">
        <v>40</v>
      </c>
      <c r="F84" s="146">
        <v>82</v>
      </c>
      <c r="G84" s="52">
        <v>0</v>
      </c>
      <c r="H84" s="4">
        <f t="shared" si="18"/>
        <v>82</v>
      </c>
      <c r="I84" s="9">
        <f t="shared" si="19"/>
        <v>16.399999999999999</v>
      </c>
      <c r="J84" s="10">
        <f t="shared" si="20"/>
        <v>98.4</v>
      </c>
      <c r="K84" s="11">
        <f t="shared" si="21"/>
        <v>49.2</v>
      </c>
    </row>
    <row r="85" spans="2:11" ht="30.6" customHeight="1">
      <c r="B85" s="115"/>
      <c r="C85" s="122"/>
      <c r="D85" s="3" t="s">
        <v>119</v>
      </c>
      <c r="E85" s="52">
        <v>15</v>
      </c>
      <c r="F85" s="146">
        <v>224</v>
      </c>
      <c r="G85" s="52">
        <v>0</v>
      </c>
      <c r="H85" s="4">
        <f t="shared" si="18"/>
        <v>224</v>
      </c>
      <c r="I85" s="9">
        <f t="shared" si="19"/>
        <v>44.8</v>
      </c>
      <c r="J85" s="10">
        <f t="shared" si="20"/>
        <v>268.8</v>
      </c>
      <c r="K85" s="11">
        <f t="shared" si="21"/>
        <v>134.4</v>
      </c>
    </row>
    <row r="86" spans="2:11" ht="30.6" customHeight="1">
      <c r="B86" s="115"/>
      <c r="C86" s="123"/>
      <c r="D86" s="3" t="s">
        <v>120</v>
      </c>
      <c r="E86" s="52">
        <v>0</v>
      </c>
      <c r="F86" s="146">
        <v>89</v>
      </c>
      <c r="G86" s="52">
        <v>4</v>
      </c>
      <c r="H86" s="4">
        <f t="shared" si="18"/>
        <v>89</v>
      </c>
      <c r="I86" s="9">
        <f t="shared" si="19"/>
        <v>17.8</v>
      </c>
      <c r="J86" s="10">
        <f t="shared" si="20"/>
        <v>106.8</v>
      </c>
      <c r="K86" s="11">
        <f t="shared" si="21"/>
        <v>53.4</v>
      </c>
    </row>
    <row r="87" spans="2:11" s="8" customFormat="1" ht="30.6" customHeight="1">
      <c r="B87" s="108" t="s">
        <v>49</v>
      </c>
      <c r="C87" s="108"/>
      <c r="D87" s="108"/>
      <c r="E87" s="30">
        <f>SUM(E81:E86)</f>
        <v>149</v>
      </c>
      <c r="F87" s="140">
        <f>SUM(F81:F86)</f>
        <v>940</v>
      </c>
      <c r="G87" s="30">
        <f>G81+G82+G83+G84+G85+G86</f>
        <v>8</v>
      </c>
      <c r="H87" s="30">
        <f>+F87</f>
        <v>940</v>
      </c>
      <c r="I87" s="31">
        <f t="shared" si="19"/>
        <v>188</v>
      </c>
      <c r="J87" s="32">
        <f t="shared" si="20"/>
        <v>1128</v>
      </c>
      <c r="K87" s="33">
        <f t="shared" si="21"/>
        <v>564</v>
      </c>
    </row>
    <row r="88" spans="2:11" ht="30.6" customHeight="1">
      <c r="B88" s="115">
        <v>15</v>
      </c>
      <c r="C88" s="121" t="s">
        <v>12</v>
      </c>
      <c r="D88" s="4" t="s">
        <v>92</v>
      </c>
      <c r="E88" s="20">
        <v>122</v>
      </c>
      <c r="F88" s="149">
        <v>221</v>
      </c>
      <c r="G88" s="20">
        <v>1</v>
      </c>
      <c r="H88" s="4">
        <f>+F88</f>
        <v>221</v>
      </c>
      <c r="I88" s="9">
        <f t="shared" si="19"/>
        <v>44.2</v>
      </c>
      <c r="J88" s="10">
        <f t="shared" si="20"/>
        <v>265.2</v>
      </c>
      <c r="K88" s="11">
        <f t="shared" si="21"/>
        <v>132.6</v>
      </c>
    </row>
    <row r="89" spans="2:11" ht="30.6" customHeight="1">
      <c r="B89" s="115"/>
      <c r="C89" s="122"/>
      <c r="D89" s="3" t="s">
        <v>78</v>
      </c>
      <c r="E89" s="20">
        <v>25</v>
      </c>
      <c r="F89" s="150">
        <v>32</v>
      </c>
      <c r="G89" s="20">
        <v>0</v>
      </c>
      <c r="H89" s="4">
        <f t="shared" ref="H89:H92" si="22">+F89</f>
        <v>32</v>
      </c>
      <c r="I89" s="9">
        <f t="shared" si="19"/>
        <v>6.4</v>
      </c>
      <c r="J89" s="10">
        <f t="shared" si="20"/>
        <v>38.4</v>
      </c>
      <c r="K89" s="11">
        <f t="shared" si="21"/>
        <v>19.2</v>
      </c>
    </row>
    <row r="90" spans="2:11" ht="30.6" customHeight="1">
      <c r="B90" s="115"/>
      <c r="C90" s="122"/>
      <c r="D90" s="3" t="s">
        <v>79</v>
      </c>
      <c r="E90" s="20">
        <v>7</v>
      </c>
      <c r="F90" s="150">
        <v>5</v>
      </c>
      <c r="G90" s="20">
        <v>0</v>
      </c>
      <c r="H90" s="4">
        <f t="shared" si="22"/>
        <v>5</v>
      </c>
      <c r="I90" s="9">
        <f t="shared" si="19"/>
        <v>1</v>
      </c>
      <c r="J90" s="10">
        <f t="shared" si="20"/>
        <v>6</v>
      </c>
      <c r="K90" s="11">
        <f t="shared" si="21"/>
        <v>3</v>
      </c>
    </row>
    <row r="91" spans="2:11" ht="30.6" customHeight="1">
      <c r="B91" s="115"/>
      <c r="C91" s="122"/>
      <c r="D91" s="3" t="s">
        <v>121</v>
      </c>
      <c r="E91" s="20">
        <v>25</v>
      </c>
      <c r="F91" s="150">
        <v>26</v>
      </c>
      <c r="G91" s="20">
        <v>0</v>
      </c>
      <c r="H91" s="4">
        <f t="shared" si="22"/>
        <v>26</v>
      </c>
      <c r="I91" s="9">
        <f t="shared" si="19"/>
        <v>5.2</v>
      </c>
      <c r="J91" s="10">
        <f t="shared" si="20"/>
        <v>31.2</v>
      </c>
      <c r="K91" s="11">
        <f t="shared" si="21"/>
        <v>15.6</v>
      </c>
    </row>
    <row r="92" spans="2:11" ht="30.6" customHeight="1">
      <c r="B92" s="115"/>
      <c r="C92" s="122"/>
      <c r="D92" s="3" t="s">
        <v>165</v>
      </c>
      <c r="E92" s="20">
        <v>45</v>
      </c>
      <c r="F92" s="150">
        <v>97</v>
      </c>
      <c r="G92" s="20">
        <v>1</v>
      </c>
      <c r="H92" s="4">
        <f t="shared" si="22"/>
        <v>97</v>
      </c>
      <c r="I92" s="9">
        <f t="shared" si="19"/>
        <v>19.399999999999999</v>
      </c>
      <c r="J92" s="10">
        <f t="shared" si="20"/>
        <v>116.4</v>
      </c>
      <c r="K92" s="11">
        <f t="shared" si="21"/>
        <v>58.2</v>
      </c>
    </row>
    <row r="93" spans="2:11" ht="30.6" customHeight="1">
      <c r="B93" s="115"/>
      <c r="C93" s="122"/>
      <c r="D93" s="3" t="s">
        <v>166</v>
      </c>
      <c r="E93" s="20">
        <v>0</v>
      </c>
      <c r="F93" s="150">
        <v>0</v>
      </c>
      <c r="G93" s="20">
        <v>0</v>
      </c>
      <c r="H93" s="4">
        <v>10</v>
      </c>
      <c r="I93" s="9">
        <f t="shared" si="19"/>
        <v>2</v>
      </c>
      <c r="J93" s="10">
        <f t="shared" si="20"/>
        <v>12</v>
      </c>
      <c r="K93" s="11">
        <f t="shared" si="21"/>
        <v>6</v>
      </c>
    </row>
    <row r="94" spans="2:11" ht="30.6" customHeight="1">
      <c r="B94" s="115"/>
      <c r="C94" s="123"/>
      <c r="D94" s="3" t="s">
        <v>167</v>
      </c>
      <c r="E94" s="20">
        <v>0</v>
      </c>
      <c r="F94" s="150">
        <v>0</v>
      </c>
      <c r="G94" s="20">
        <v>0</v>
      </c>
      <c r="H94" s="4">
        <v>10</v>
      </c>
      <c r="I94" s="9">
        <f t="shared" si="19"/>
        <v>2</v>
      </c>
      <c r="J94" s="10">
        <f t="shared" si="20"/>
        <v>12</v>
      </c>
      <c r="K94" s="11">
        <f t="shared" si="21"/>
        <v>6</v>
      </c>
    </row>
    <row r="95" spans="2:11" s="8" customFormat="1" ht="30.6" customHeight="1">
      <c r="B95" s="114" t="s">
        <v>50</v>
      </c>
      <c r="C95" s="114"/>
      <c r="D95" s="114"/>
      <c r="E95" s="30">
        <f>SUM(E88:E94)</f>
        <v>224</v>
      </c>
      <c r="F95" s="140">
        <f>SUM(F88:F94)</f>
        <v>381</v>
      </c>
      <c r="G95" s="30">
        <f>G88+G89+G90+G91+G94</f>
        <v>1</v>
      </c>
      <c r="H95" s="30">
        <f>+F95</f>
        <v>381</v>
      </c>
      <c r="I95" s="31">
        <f t="shared" si="19"/>
        <v>76.2</v>
      </c>
      <c r="J95" s="32">
        <f t="shared" si="20"/>
        <v>457.2</v>
      </c>
      <c r="K95" s="33">
        <f t="shared" si="21"/>
        <v>228.6</v>
      </c>
    </row>
    <row r="96" spans="2:11" ht="30.6" customHeight="1">
      <c r="B96" s="135">
        <v>16</v>
      </c>
      <c r="C96" s="126" t="s">
        <v>131</v>
      </c>
      <c r="D96" s="4" t="s">
        <v>80</v>
      </c>
      <c r="E96" s="4">
        <v>199</v>
      </c>
      <c r="F96" s="144">
        <v>348</v>
      </c>
      <c r="G96" s="19">
        <v>1</v>
      </c>
      <c r="H96" s="4">
        <f>+F96</f>
        <v>348</v>
      </c>
      <c r="I96" s="9">
        <f t="shared" si="19"/>
        <v>69.599999999999994</v>
      </c>
      <c r="J96" s="10">
        <f t="shared" si="20"/>
        <v>417.6</v>
      </c>
      <c r="K96" s="11">
        <f t="shared" si="21"/>
        <v>208.8</v>
      </c>
    </row>
    <row r="97" spans="2:11" ht="30.6" customHeight="1">
      <c r="B97" s="136"/>
      <c r="C97" s="127"/>
      <c r="D97" s="3" t="s">
        <v>27</v>
      </c>
      <c r="E97" s="54">
        <v>71</v>
      </c>
      <c r="F97" s="139">
        <v>132</v>
      </c>
      <c r="G97" s="49">
        <v>2</v>
      </c>
      <c r="H97" s="4">
        <f t="shared" ref="H97:H104" si="23">+F97</f>
        <v>132</v>
      </c>
      <c r="I97" s="9">
        <f t="shared" si="19"/>
        <v>26.4</v>
      </c>
      <c r="J97" s="10">
        <f t="shared" si="20"/>
        <v>158.4</v>
      </c>
      <c r="K97" s="11">
        <f t="shared" si="21"/>
        <v>79.2</v>
      </c>
    </row>
    <row r="98" spans="2:11" ht="30.6" customHeight="1">
      <c r="B98" s="136"/>
      <c r="C98" s="127"/>
      <c r="D98" s="3" t="s">
        <v>28</v>
      </c>
      <c r="E98" s="54">
        <v>31</v>
      </c>
      <c r="F98" s="139">
        <v>55</v>
      </c>
      <c r="G98" s="49">
        <v>0</v>
      </c>
      <c r="H98" s="4">
        <f t="shared" si="23"/>
        <v>55</v>
      </c>
      <c r="I98" s="9">
        <f t="shared" si="19"/>
        <v>11</v>
      </c>
      <c r="J98" s="10">
        <f t="shared" si="20"/>
        <v>66</v>
      </c>
      <c r="K98" s="11">
        <f t="shared" si="21"/>
        <v>33</v>
      </c>
    </row>
    <row r="99" spans="2:11" ht="30.6" customHeight="1">
      <c r="B99" s="136"/>
      <c r="C99" s="127"/>
      <c r="D99" s="3" t="s">
        <v>29</v>
      </c>
      <c r="E99" s="54">
        <v>27</v>
      </c>
      <c r="F99" s="139">
        <v>129</v>
      </c>
      <c r="G99" s="49">
        <v>0</v>
      </c>
      <c r="H99" s="4">
        <f t="shared" si="23"/>
        <v>129</v>
      </c>
      <c r="I99" s="9">
        <f t="shared" si="19"/>
        <v>25.8</v>
      </c>
      <c r="J99" s="10">
        <f t="shared" si="20"/>
        <v>154.80000000000001</v>
      </c>
      <c r="K99" s="11">
        <f t="shared" si="21"/>
        <v>77.400000000000006</v>
      </c>
    </row>
    <row r="100" spans="2:11" ht="30.6" customHeight="1">
      <c r="B100" s="136"/>
      <c r="C100" s="127"/>
      <c r="D100" s="3" t="s">
        <v>30</v>
      </c>
      <c r="E100" s="54">
        <v>18</v>
      </c>
      <c r="F100" s="139">
        <v>87</v>
      </c>
      <c r="G100" s="49">
        <v>0</v>
      </c>
      <c r="H100" s="4">
        <f t="shared" si="23"/>
        <v>87</v>
      </c>
      <c r="I100" s="9">
        <f t="shared" si="19"/>
        <v>17.399999999999999</v>
      </c>
      <c r="J100" s="10">
        <f t="shared" si="20"/>
        <v>104.4</v>
      </c>
      <c r="K100" s="11">
        <f t="shared" si="21"/>
        <v>52.2</v>
      </c>
    </row>
    <row r="101" spans="2:11" ht="30.6" customHeight="1">
      <c r="B101" s="136"/>
      <c r="C101" s="127"/>
      <c r="D101" s="3" t="s">
        <v>34</v>
      </c>
      <c r="E101" s="54">
        <v>0</v>
      </c>
      <c r="F101" s="139">
        <v>10</v>
      </c>
      <c r="G101" s="49">
        <v>0</v>
      </c>
      <c r="H101" s="4">
        <f t="shared" si="23"/>
        <v>10</v>
      </c>
      <c r="I101" s="9">
        <f t="shared" si="19"/>
        <v>2</v>
      </c>
      <c r="J101" s="10">
        <f t="shared" si="20"/>
        <v>12</v>
      </c>
      <c r="K101" s="11">
        <f t="shared" si="21"/>
        <v>6</v>
      </c>
    </row>
    <row r="102" spans="2:11" ht="30.6" customHeight="1">
      <c r="B102" s="136"/>
      <c r="C102" s="127"/>
      <c r="D102" s="3" t="s">
        <v>35</v>
      </c>
      <c r="E102" s="54">
        <v>8</v>
      </c>
      <c r="F102" s="139">
        <v>34</v>
      </c>
      <c r="G102" s="55">
        <v>0</v>
      </c>
      <c r="H102" s="4">
        <f t="shared" si="23"/>
        <v>34</v>
      </c>
      <c r="I102" s="9">
        <f t="shared" si="19"/>
        <v>6.8</v>
      </c>
      <c r="J102" s="10">
        <f t="shared" si="20"/>
        <v>40.799999999999997</v>
      </c>
      <c r="K102" s="11">
        <f t="shared" si="21"/>
        <v>20.399999999999999</v>
      </c>
    </row>
    <row r="103" spans="2:11" ht="30.6" customHeight="1">
      <c r="B103" s="136"/>
      <c r="C103" s="127"/>
      <c r="D103" s="3" t="s">
        <v>36</v>
      </c>
      <c r="E103" s="54">
        <v>11</v>
      </c>
      <c r="F103" s="139">
        <v>20</v>
      </c>
      <c r="G103" s="55">
        <v>0</v>
      </c>
      <c r="H103" s="4">
        <f t="shared" si="23"/>
        <v>20</v>
      </c>
      <c r="I103" s="9">
        <f t="shared" si="19"/>
        <v>4</v>
      </c>
      <c r="J103" s="10">
        <f t="shared" si="20"/>
        <v>24</v>
      </c>
      <c r="K103" s="11">
        <f t="shared" si="21"/>
        <v>12</v>
      </c>
    </row>
    <row r="104" spans="2:11" ht="30.6" customHeight="1">
      <c r="B104" s="137"/>
      <c r="C104" s="128"/>
      <c r="D104" s="3" t="s">
        <v>37</v>
      </c>
      <c r="E104" s="54">
        <v>31</v>
      </c>
      <c r="F104" s="139">
        <v>74</v>
      </c>
      <c r="G104" s="55">
        <v>1</v>
      </c>
      <c r="H104" s="4">
        <f t="shared" si="23"/>
        <v>74</v>
      </c>
      <c r="I104" s="9">
        <f t="shared" si="19"/>
        <v>14.8</v>
      </c>
      <c r="J104" s="10">
        <f t="shared" si="20"/>
        <v>88.8</v>
      </c>
      <c r="K104" s="11">
        <f t="shared" si="21"/>
        <v>44.4</v>
      </c>
    </row>
    <row r="105" spans="2:11" s="8" customFormat="1" ht="30.6" customHeight="1">
      <c r="B105" s="114" t="s">
        <v>51</v>
      </c>
      <c r="C105" s="114"/>
      <c r="D105" s="114"/>
      <c r="E105" s="30">
        <f>SUM(E96:E104)</f>
        <v>396</v>
      </c>
      <c r="F105" s="140">
        <f>SUM(F96:F104)</f>
        <v>889</v>
      </c>
      <c r="G105" s="30">
        <f>G96+G97+G98+G99+G100+G101+G102+G103+G104</f>
        <v>4</v>
      </c>
      <c r="H105" s="30">
        <f>+F105</f>
        <v>889</v>
      </c>
      <c r="I105" s="31">
        <f t="shared" si="19"/>
        <v>177.8</v>
      </c>
      <c r="J105" s="32">
        <f t="shared" si="20"/>
        <v>1066.8</v>
      </c>
      <c r="K105" s="33">
        <f t="shared" si="21"/>
        <v>533.4</v>
      </c>
    </row>
    <row r="106" spans="2:11" ht="30.6" customHeight="1">
      <c r="B106" s="119">
        <v>17</v>
      </c>
      <c r="C106" s="116" t="s">
        <v>31</v>
      </c>
      <c r="D106" s="4" t="s">
        <v>157</v>
      </c>
      <c r="E106" s="4">
        <v>160</v>
      </c>
      <c r="F106" s="141">
        <v>129</v>
      </c>
      <c r="G106" s="4">
        <v>2</v>
      </c>
      <c r="H106" s="4">
        <f t="shared" ref="H106" si="24">+F106</f>
        <v>129</v>
      </c>
      <c r="I106" s="9">
        <f t="shared" si="19"/>
        <v>25.8</v>
      </c>
      <c r="J106" s="10">
        <f t="shared" si="20"/>
        <v>154.80000000000001</v>
      </c>
      <c r="K106" s="11">
        <f t="shared" si="21"/>
        <v>77.400000000000006</v>
      </c>
    </row>
    <row r="107" spans="2:11" ht="30.6" customHeight="1">
      <c r="B107" s="119"/>
      <c r="C107" s="117"/>
      <c r="D107" s="3" t="s">
        <v>158</v>
      </c>
      <c r="E107" s="54">
        <v>2</v>
      </c>
      <c r="F107" s="143">
        <v>5</v>
      </c>
      <c r="G107" s="54">
        <v>0</v>
      </c>
      <c r="H107" s="4">
        <f t="shared" ref="H107:H113" si="25">+F107</f>
        <v>5</v>
      </c>
      <c r="I107" s="9">
        <f t="shared" si="19"/>
        <v>1</v>
      </c>
      <c r="J107" s="10">
        <f t="shared" si="20"/>
        <v>6</v>
      </c>
      <c r="K107" s="11">
        <f t="shared" si="21"/>
        <v>3</v>
      </c>
    </row>
    <row r="108" spans="2:11" ht="30.6" customHeight="1">
      <c r="B108" s="119"/>
      <c r="C108" s="117"/>
      <c r="D108" s="3" t="s">
        <v>159</v>
      </c>
      <c r="E108" s="54">
        <v>50</v>
      </c>
      <c r="F108" s="143">
        <v>229</v>
      </c>
      <c r="G108" s="54">
        <v>0</v>
      </c>
      <c r="H108" s="4">
        <f t="shared" si="25"/>
        <v>229</v>
      </c>
      <c r="I108" s="9">
        <f t="shared" si="19"/>
        <v>45.8</v>
      </c>
      <c r="J108" s="10">
        <f t="shared" si="20"/>
        <v>274.8</v>
      </c>
      <c r="K108" s="11">
        <f t="shared" si="21"/>
        <v>137.4</v>
      </c>
    </row>
    <row r="109" spans="2:11" ht="30.6" customHeight="1">
      <c r="B109" s="119"/>
      <c r="C109" s="117"/>
      <c r="D109" s="3" t="s">
        <v>160</v>
      </c>
      <c r="E109" s="54">
        <v>40</v>
      </c>
      <c r="F109" s="143">
        <v>71</v>
      </c>
      <c r="G109" s="54">
        <v>2</v>
      </c>
      <c r="H109" s="4">
        <f t="shared" si="25"/>
        <v>71</v>
      </c>
      <c r="I109" s="9">
        <f t="shared" si="19"/>
        <v>14.2</v>
      </c>
      <c r="J109" s="10">
        <f t="shared" si="20"/>
        <v>85.2</v>
      </c>
      <c r="K109" s="11">
        <f t="shared" si="21"/>
        <v>42.6</v>
      </c>
    </row>
    <row r="110" spans="2:11" ht="30.6" customHeight="1">
      <c r="B110" s="119"/>
      <c r="C110" s="117"/>
      <c r="D110" s="3" t="s">
        <v>161</v>
      </c>
      <c r="E110" s="54">
        <v>27</v>
      </c>
      <c r="F110" s="143">
        <v>43</v>
      </c>
      <c r="G110" s="54">
        <v>1</v>
      </c>
      <c r="H110" s="4">
        <f t="shared" si="25"/>
        <v>43</v>
      </c>
      <c r="I110" s="9">
        <f t="shared" si="19"/>
        <v>8.6</v>
      </c>
      <c r="J110" s="10">
        <f t="shared" si="20"/>
        <v>51.6</v>
      </c>
      <c r="K110" s="11">
        <f t="shared" si="21"/>
        <v>25.8</v>
      </c>
    </row>
    <row r="111" spans="2:11" ht="30.6" customHeight="1">
      <c r="B111" s="119"/>
      <c r="C111" s="117"/>
      <c r="D111" s="3" t="s">
        <v>162</v>
      </c>
      <c r="E111" s="54">
        <v>0</v>
      </c>
      <c r="F111" s="143">
        <v>192</v>
      </c>
      <c r="G111" s="54">
        <v>0</v>
      </c>
      <c r="H111" s="4">
        <f t="shared" si="25"/>
        <v>192</v>
      </c>
      <c r="I111" s="9">
        <f t="shared" si="19"/>
        <v>38.4</v>
      </c>
      <c r="J111" s="10">
        <f t="shared" si="20"/>
        <v>230.4</v>
      </c>
      <c r="K111" s="11">
        <f t="shared" si="21"/>
        <v>115.2</v>
      </c>
    </row>
    <row r="112" spans="2:11" ht="30.6" customHeight="1">
      <c r="B112" s="119"/>
      <c r="C112" s="117"/>
      <c r="D112" s="3" t="s">
        <v>163</v>
      </c>
      <c r="E112" s="54">
        <v>40</v>
      </c>
      <c r="F112" s="143">
        <v>38</v>
      </c>
      <c r="G112" s="54">
        <v>0</v>
      </c>
      <c r="H112" s="4">
        <f t="shared" si="25"/>
        <v>38</v>
      </c>
      <c r="I112" s="9">
        <f t="shared" si="19"/>
        <v>7.6</v>
      </c>
      <c r="J112" s="10">
        <f t="shared" si="20"/>
        <v>45.6</v>
      </c>
      <c r="K112" s="11">
        <f t="shared" si="21"/>
        <v>22.8</v>
      </c>
    </row>
    <row r="113" spans="2:11" ht="30.6" customHeight="1">
      <c r="B113" s="119"/>
      <c r="C113" s="118"/>
      <c r="D113" s="3" t="s">
        <v>164</v>
      </c>
      <c r="E113" s="56">
        <v>0</v>
      </c>
      <c r="F113" s="151">
        <v>0</v>
      </c>
      <c r="G113" s="57">
        <v>0</v>
      </c>
      <c r="H113" s="14">
        <f t="shared" si="25"/>
        <v>0</v>
      </c>
      <c r="I113" s="9">
        <f t="shared" si="19"/>
        <v>0</v>
      </c>
      <c r="J113" s="10">
        <f t="shared" si="20"/>
        <v>0</v>
      </c>
      <c r="K113" s="11">
        <f t="shared" si="21"/>
        <v>0</v>
      </c>
    </row>
    <row r="114" spans="2:11" s="8" customFormat="1" ht="30.6" customHeight="1">
      <c r="B114" s="114" t="s">
        <v>52</v>
      </c>
      <c r="C114" s="114"/>
      <c r="D114" s="114"/>
      <c r="E114" s="30">
        <f>SUM(E106:E113)</f>
        <v>319</v>
      </c>
      <c r="F114" s="140">
        <f>SUM(F106:F113)</f>
        <v>707</v>
      </c>
      <c r="G114" s="30">
        <f>SUM(G106:G113)</f>
        <v>5</v>
      </c>
      <c r="H114" s="30">
        <f>+F114</f>
        <v>707</v>
      </c>
      <c r="I114" s="31">
        <f t="shared" si="19"/>
        <v>141.4</v>
      </c>
      <c r="J114" s="32">
        <f t="shared" si="20"/>
        <v>848.4</v>
      </c>
      <c r="K114" s="33">
        <f t="shared" si="21"/>
        <v>424.2</v>
      </c>
    </row>
    <row r="115" spans="2:11" ht="30.6" customHeight="1">
      <c r="B115" s="119">
        <v>18</v>
      </c>
      <c r="C115" s="125" t="s">
        <v>13</v>
      </c>
      <c r="D115" s="79" t="s">
        <v>81</v>
      </c>
      <c r="E115" s="48">
        <v>180</v>
      </c>
      <c r="F115" s="141">
        <v>377</v>
      </c>
      <c r="G115" s="4">
        <v>7</v>
      </c>
      <c r="H115" s="4">
        <f t="shared" ref="H115:H117" si="26">+F115</f>
        <v>377</v>
      </c>
      <c r="I115" s="9">
        <f t="shared" si="19"/>
        <v>75.400000000000006</v>
      </c>
      <c r="J115" s="10">
        <f t="shared" si="20"/>
        <v>452.4</v>
      </c>
      <c r="K115" s="11">
        <f t="shared" si="21"/>
        <v>226.2</v>
      </c>
    </row>
    <row r="116" spans="2:11" ht="30.6" customHeight="1">
      <c r="B116" s="119"/>
      <c r="C116" s="125"/>
      <c r="D116" s="3" t="s">
        <v>122</v>
      </c>
      <c r="E116" s="48">
        <v>5</v>
      </c>
      <c r="F116" s="141">
        <v>16</v>
      </c>
      <c r="G116" s="4">
        <v>0</v>
      </c>
      <c r="H116" s="4">
        <f t="shared" si="26"/>
        <v>16</v>
      </c>
      <c r="I116" s="9">
        <f t="shared" si="19"/>
        <v>3.2</v>
      </c>
      <c r="J116" s="10">
        <f t="shared" si="20"/>
        <v>19.2</v>
      </c>
      <c r="K116" s="11">
        <f t="shared" si="21"/>
        <v>9.6</v>
      </c>
    </row>
    <row r="117" spans="2:11" ht="30.6" customHeight="1">
      <c r="B117" s="124"/>
      <c r="C117" s="125"/>
      <c r="D117" s="80" t="s">
        <v>123</v>
      </c>
      <c r="E117" s="55">
        <v>30</v>
      </c>
      <c r="F117" s="139">
        <v>47</v>
      </c>
      <c r="G117" s="55">
        <v>0</v>
      </c>
      <c r="H117" s="4">
        <f t="shared" si="26"/>
        <v>47</v>
      </c>
      <c r="I117" s="9">
        <f t="shared" si="19"/>
        <v>9.4</v>
      </c>
      <c r="J117" s="10">
        <f t="shared" si="20"/>
        <v>56.4</v>
      </c>
      <c r="K117" s="11">
        <f t="shared" si="21"/>
        <v>28.2</v>
      </c>
    </row>
    <row r="118" spans="2:11" s="8" customFormat="1" ht="30.6" customHeight="1">
      <c r="B118" s="114" t="s">
        <v>53</v>
      </c>
      <c r="C118" s="114"/>
      <c r="D118" s="114"/>
      <c r="E118" s="30">
        <f>SUM(E115:E117)</f>
        <v>215</v>
      </c>
      <c r="F118" s="140">
        <f>SUM(F115:F117)</f>
        <v>440</v>
      </c>
      <c r="G118" s="30">
        <f>SUM(G115:G117)</f>
        <v>7</v>
      </c>
      <c r="H118" s="30">
        <f>+F118</f>
        <v>440</v>
      </c>
      <c r="I118" s="31">
        <f t="shared" si="19"/>
        <v>88</v>
      </c>
      <c r="J118" s="32">
        <f t="shared" si="20"/>
        <v>528</v>
      </c>
      <c r="K118" s="33">
        <f t="shared" si="21"/>
        <v>264</v>
      </c>
    </row>
    <row r="119" spans="2:11" ht="30.6" customHeight="1">
      <c r="B119" s="115">
        <v>19</v>
      </c>
      <c r="C119" s="121" t="s">
        <v>14</v>
      </c>
      <c r="D119" s="4" t="s">
        <v>82</v>
      </c>
      <c r="E119" s="4">
        <v>100</v>
      </c>
      <c r="F119" s="141">
        <v>515</v>
      </c>
      <c r="G119" s="4">
        <v>20</v>
      </c>
      <c r="H119" s="4">
        <f>+F119</f>
        <v>515</v>
      </c>
      <c r="I119" s="9">
        <f t="shared" si="19"/>
        <v>103</v>
      </c>
      <c r="J119" s="10">
        <f t="shared" si="20"/>
        <v>618</v>
      </c>
      <c r="K119" s="11">
        <f t="shared" si="21"/>
        <v>309</v>
      </c>
    </row>
    <row r="120" spans="2:11" ht="30.6" customHeight="1">
      <c r="B120" s="115"/>
      <c r="C120" s="122"/>
      <c r="D120" s="4" t="s">
        <v>83</v>
      </c>
      <c r="E120" s="4">
        <v>50</v>
      </c>
      <c r="F120" s="143">
        <v>39</v>
      </c>
      <c r="G120" s="54">
        <v>1</v>
      </c>
      <c r="H120" s="4">
        <f t="shared" ref="H120:H122" si="27">+F120</f>
        <v>39</v>
      </c>
      <c r="I120" s="9">
        <f t="shared" si="19"/>
        <v>7.8</v>
      </c>
      <c r="J120" s="10">
        <f t="shared" si="20"/>
        <v>46.8</v>
      </c>
      <c r="K120" s="11">
        <f t="shared" si="21"/>
        <v>23.4</v>
      </c>
    </row>
    <row r="121" spans="2:11" ht="30.6" customHeight="1">
      <c r="B121" s="115"/>
      <c r="C121" s="122"/>
      <c r="D121" s="4" t="s">
        <v>84</v>
      </c>
      <c r="E121" s="4">
        <v>50</v>
      </c>
      <c r="F121" s="143">
        <v>112</v>
      </c>
      <c r="G121" s="54">
        <v>1</v>
      </c>
      <c r="H121" s="4">
        <f t="shared" si="27"/>
        <v>112</v>
      </c>
      <c r="I121" s="9">
        <f t="shared" si="19"/>
        <v>22.4</v>
      </c>
      <c r="J121" s="10">
        <f t="shared" si="20"/>
        <v>134.4</v>
      </c>
      <c r="K121" s="11">
        <f t="shared" si="21"/>
        <v>67.2</v>
      </c>
    </row>
    <row r="122" spans="2:11" ht="30.6" customHeight="1">
      <c r="B122" s="115"/>
      <c r="C122" s="123"/>
      <c r="D122" s="4" t="s">
        <v>156</v>
      </c>
      <c r="E122" s="4">
        <v>20</v>
      </c>
      <c r="F122" s="143">
        <v>6</v>
      </c>
      <c r="G122" s="54">
        <v>0</v>
      </c>
      <c r="H122" s="4">
        <f t="shared" si="27"/>
        <v>6</v>
      </c>
      <c r="I122" s="9">
        <f t="shared" si="19"/>
        <v>1.2</v>
      </c>
      <c r="J122" s="10">
        <f t="shared" si="20"/>
        <v>7.2</v>
      </c>
      <c r="K122" s="11">
        <f t="shared" si="21"/>
        <v>3.6</v>
      </c>
    </row>
    <row r="123" spans="2:11" s="8" customFormat="1" ht="30.6" customHeight="1">
      <c r="B123" s="114" t="s">
        <v>54</v>
      </c>
      <c r="C123" s="114"/>
      <c r="D123" s="114"/>
      <c r="E123" s="30">
        <f>+E119+E120+E122</f>
        <v>170</v>
      </c>
      <c r="F123" s="140">
        <f>+F119+F120+F122</f>
        <v>560</v>
      </c>
      <c r="G123" s="30">
        <f>SUM(G119:G122)</f>
        <v>22</v>
      </c>
      <c r="H123" s="30">
        <f t="shared" ref="H123" si="28">+H119+H120+H122</f>
        <v>560</v>
      </c>
      <c r="I123" s="31">
        <f t="shared" si="19"/>
        <v>112</v>
      </c>
      <c r="J123" s="32">
        <f t="shared" si="20"/>
        <v>672</v>
      </c>
      <c r="K123" s="33">
        <f t="shared" si="21"/>
        <v>336</v>
      </c>
    </row>
    <row r="124" spans="2:11" ht="30.6" customHeight="1">
      <c r="B124" s="115">
        <v>20</v>
      </c>
      <c r="C124" s="121" t="s">
        <v>15</v>
      </c>
      <c r="D124" s="4" t="s">
        <v>125</v>
      </c>
      <c r="E124" s="4">
        <v>66</v>
      </c>
      <c r="F124" s="141">
        <v>146</v>
      </c>
      <c r="G124" s="4">
        <v>1</v>
      </c>
      <c r="H124" s="4">
        <f>+F124</f>
        <v>146</v>
      </c>
      <c r="I124" s="9">
        <f t="shared" si="19"/>
        <v>29.2</v>
      </c>
      <c r="J124" s="10">
        <f t="shared" si="20"/>
        <v>175.2</v>
      </c>
      <c r="K124" s="11">
        <f t="shared" si="21"/>
        <v>87.6</v>
      </c>
    </row>
    <row r="125" spans="2:11" ht="30.6" customHeight="1">
      <c r="B125" s="115"/>
      <c r="C125" s="122"/>
      <c r="D125" s="4" t="s">
        <v>85</v>
      </c>
      <c r="E125" s="4">
        <v>42</v>
      </c>
      <c r="F125" s="143">
        <v>79</v>
      </c>
      <c r="G125" s="54">
        <v>0</v>
      </c>
      <c r="H125" s="4">
        <f t="shared" ref="H125:H127" si="29">+F125</f>
        <v>79</v>
      </c>
      <c r="I125" s="9">
        <f t="shared" si="19"/>
        <v>15.8</v>
      </c>
      <c r="J125" s="10">
        <f t="shared" si="20"/>
        <v>94.8</v>
      </c>
      <c r="K125" s="11">
        <f t="shared" si="21"/>
        <v>47.4</v>
      </c>
    </row>
    <row r="126" spans="2:11" ht="30.6" customHeight="1">
      <c r="B126" s="115"/>
      <c r="C126" s="122"/>
      <c r="D126" s="4" t="s">
        <v>86</v>
      </c>
      <c r="E126" s="4">
        <v>0</v>
      </c>
      <c r="F126" s="152">
        <v>19</v>
      </c>
      <c r="G126" s="3">
        <v>0</v>
      </c>
      <c r="H126" s="4">
        <f t="shared" si="29"/>
        <v>19</v>
      </c>
      <c r="I126" s="9">
        <f t="shared" si="19"/>
        <v>3.8</v>
      </c>
      <c r="J126" s="10">
        <f t="shared" si="20"/>
        <v>22.8</v>
      </c>
      <c r="K126" s="11">
        <f t="shared" si="21"/>
        <v>11.4</v>
      </c>
    </row>
    <row r="127" spans="2:11" ht="30.6" customHeight="1">
      <c r="B127" s="115"/>
      <c r="C127" s="123"/>
      <c r="D127" s="4" t="s">
        <v>87</v>
      </c>
      <c r="E127" s="4">
        <v>0</v>
      </c>
      <c r="F127" s="143">
        <v>12</v>
      </c>
      <c r="G127" s="54">
        <v>0</v>
      </c>
      <c r="H127" s="4">
        <f t="shared" si="29"/>
        <v>12</v>
      </c>
      <c r="I127" s="9">
        <f t="shared" si="19"/>
        <v>2.4</v>
      </c>
      <c r="J127" s="10">
        <f t="shared" si="20"/>
        <v>14.4</v>
      </c>
      <c r="K127" s="11">
        <f t="shared" si="21"/>
        <v>7.2</v>
      </c>
    </row>
    <row r="128" spans="2:11" s="8" customFormat="1" ht="30.6" customHeight="1">
      <c r="B128" s="120" t="s">
        <v>55</v>
      </c>
      <c r="C128" s="120"/>
      <c r="D128" s="120"/>
      <c r="E128" s="39">
        <f>SUM(E124:E127)</f>
        <v>108</v>
      </c>
      <c r="F128" s="153">
        <f>SUM(F124:F127)</f>
        <v>256</v>
      </c>
      <c r="G128" s="45">
        <f>G124+G125+G126+G127</f>
        <v>1</v>
      </c>
      <c r="H128" s="39">
        <f t="shared" ref="H128" si="30">+H124+H125+H126+H127</f>
        <v>256</v>
      </c>
      <c r="I128" s="34">
        <f t="shared" si="19"/>
        <v>51.2</v>
      </c>
      <c r="J128" s="35">
        <f t="shared" si="20"/>
        <v>307.2</v>
      </c>
      <c r="K128" s="36">
        <f t="shared" si="21"/>
        <v>153.6</v>
      </c>
    </row>
    <row r="129" spans="2:11" ht="30.6" customHeight="1">
      <c r="B129" s="119">
        <v>21</v>
      </c>
      <c r="C129" s="126" t="s">
        <v>16</v>
      </c>
      <c r="D129" s="4" t="s">
        <v>88</v>
      </c>
      <c r="E129" s="4">
        <v>59</v>
      </c>
      <c r="F129" s="141">
        <v>150</v>
      </c>
      <c r="G129" s="4">
        <v>1</v>
      </c>
      <c r="H129" s="4">
        <f>+F129</f>
        <v>150</v>
      </c>
      <c r="I129" s="9">
        <f t="shared" si="19"/>
        <v>30</v>
      </c>
      <c r="J129" s="10">
        <f t="shared" si="20"/>
        <v>180</v>
      </c>
      <c r="K129" s="11">
        <f t="shared" si="21"/>
        <v>90</v>
      </c>
    </row>
    <row r="130" spans="2:11" ht="30.6" customHeight="1">
      <c r="B130" s="119"/>
      <c r="C130" s="127"/>
      <c r="D130" s="4" t="s">
        <v>132</v>
      </c>
      <c r="E130" s="4">
        <v>50</v>
      </c>
      <c r="F130" s="143">
        <v>40</v>
      </c>
      <c r="G130" s="54">
        <v>1</v>
      </c>
      <c r="H130" s="4">
        <f t="shared" ref="H130:H133" si="31">+F130</f>
        <v>40</v>
      </c>
      <c r="I130" s="9">
        <f t="shared" si="19"/>
        <v>8</v>
      </c>
      <c r="J130" s="10">
        <f t="shared" si="20"/>
        <v>48</v>
      </c>
      <c r="K130" s="11">
        <f t="shared" si="21"/>
        <v>24</v>
      </c>
    </row>
    <row r="131" spans="2:11" ht="30.6" customHeight="1">
      <c r="B131" s="119"/>
      <c r="C131" s="127"/>
      <c r="D131" s="4" t="s">
        <v>89</v>
      </c>
      <c r="E131" s="4">
        <v>26</v>
      </c>
      <c r="F131" s="143">
        <v>28</v>
      </c>
      <c r="G131" s="54">
        <v>0</v>
      </c>
      <c r="H131" s="4">
        <f t="shared" si="31"/>
        <v>28</v>
      </c>
      <c r="I131" s="9">
        <f t="shared" si="19"/>
        <v>5.6</v>
      </c>
      <c r="J131" s="10">
        <f t="shared" si="20"/>
        <v>33.6</v>
      </c>
      <c r="K131" s="11">
        <f t="shared" si="21"/>
        <v>16.8</v>
      </c>
    </row>
    <row r="132" spans="2:11" ht="30.6" customHeight="1">
      <c r="B132" s="119"/>
      <c r="C132" s="127"/>
      <c r="D132" s="4" t="s">
        <v>133</v>
      </c>
      <c r="E132" s="4">
        <v>70</v>
      </c>
      <c r="F132" s="143">
        <v>115</v>
      </c>
      <c r="G132" s="54">
        <v>0</v>
      </c>
      <c r="H132" s="4">
        <f t="shared" si="31"/>
        <v>115</v>
      </c>
      <c r="I132" s="9">
        <f t="shared" si="19"/>
        <v>23</v>
      </c>
      <c r="J132" s="10">
        <f t="shared" si="20"/>
        <v>138</v>
      </c>
      <c r="K132" s="11">
        <f t="shared" si="21"/>
        <v>69</v>
      </c>
    </row>
    <row r="133" spans="2:11" ht="30.6" customHeight="1">
      <c r="B133" s="119"/>
      <c r="C133" s="128"/>
      <c r="D133" s="4" t="s">
        <v>138</v>
      </c>
      <c r="E133" s="4">
        <v>91</v>
      </c>
      <c r="F133" s="143">
        <v>190</v>
      </c>
      <c r="G133" s="54">
        <v>1</v>
      </c>
      <c r="H133" s="4">
        <f t="shared" si="31"/>
        <v>190</v>
      </c>
      <c r="I133" s="9">
        <f t="shared" si="19"/>
        <v>38</v>
      </c>
      <c r="J133" s="10">
        <f t="shared" si="20"/>
        <v>228</v>
      </c>
      <c r="K133" s="11">
        <f t="shared" si="21"/>
        <v>114</v>
      </c>
    </row>
    <row r="134" spans="2:11" s="8" customFormat="1" ht="30.6" customHeight="1">
      <c r="B134" s="114" t="s">
        <v>56</v>
      </c>
      <c r="C134" s="114"/>
      <c r="D134" s="114"/>
      <c r="E134" s="30">
        <f>SUM(E129:E133)</f>
        <v>296</v>
      </c>
      <c r="F134" s="140">
        <f>SUM(F129:F133)</f>
        <v>523</v>
      </c>
      <c r="G134" s="30">
        <f>G129+G130+G131+G132+G133</f>
        <v>3</v>
      </c>
      <c r="H134" s="30">
        <f>+F134</f>
        <v>523</v>
      </c>
      <c r="I134" s="31">
        <f t="shared" si="19"/>
        <v>104.6</v>
      </c>
      <c r="J134" s="32">
        <f t="shared" si="20"/>
        <v>627.6</v>
      </c>
      <c r="K134" s="33">
        <f t="shared" si="21"/>
        <v>313.8</v>
      </c>
    </row>
    <row r="135" spans="2:11" ht="30.6" customHeight="1">
      <c r="B135" s="29">
        <v>22</v>
      </c>
      <c r="C135" s="29" t="s">
        <v>17</v>
      </c>
      <c r="D135" s="5" t="s">
        <v>126</v>
      </c>
      <c r="E135" s="18">
        <v>2</v>
      </c>
      <c r="F135" s="141">
        <v>15</v>
      </c>
      <c r="G135" s="4">
        <v>0</v>
      </c>
      <c r="H135" s="4">
        <f>+F135</f>
        <v>15</v>
      </c>
      <c r="I135" s="9">
        <f t="shared" si="19"/>
        <v>3</v>
      </c>
      <c r="J135" s="10">
        <f t="shared" si="20"/>
        <v>18</v>
      </c>
      <c r="K135" s="11">
        <f t="shared" si="21"/>
        <v>9</v>
      </c>
    </row>
    <row r="136" spans="2:11" s="8" customFormat="1" ht="30.6" customHeight="1">
      <c r="B136" s="114" t="s">
        <v>63</v>
      </c>
      <c r="C136" s="114"/>
      <c r="D136" s="114"/>
      <c r="E136" s="38">
        <f>E135</f>
        <v>2</v>
      </c>
      <c r="F136" s="142">
        <f t="shared" ref="F136:G136" si="32">F135</f>
        <v>15</v>
      </c>
      <c r="G136" s="38">
        <f t="shared" si="32"/>
        <v>0</v>
      </c>
      <c r="H136" s="38">
        <f>H135</f>
        <v>15</v>
      </c>
      <c r="I136" s="31">
        <f t="shared" si="19"/>
        <v>3</v>
      </c>
      <c r="J136" s="32">
        <f t="shared" si="20"/>
        <v>18</v>
      </c>
      <c r="K136" s="33">
        <f t="shared" si="21"/>
        <v>9</v>
      </c>
    </row>
    <row r="137" spans="2:11" ht="30.6" customHeight="1">
      <c r="B137" s="119">
        <v>23</v>
      </c>
      <c r="C137" s="126" t="s">
        <v>18</v>
      </c>
      <c r="D137" s="4" t="s">
        <v>90</v>
      </c>
      <c r="E137" s="4">
        <v>81</v>
      </c>
      <c r="F137" s="141">
        <v>206</v>
      </c>
      <c r="G137" s="4">
        <v>1</v>
      </c>
      <c r="H137" s="4">
        <f>+F137</f>
        <v>206</v>
      </c>
      <c r="I137" s="9">
        <f t="shared" si="19"/>
        <v>41.2</v>
      </c>
      <c r="J137" s="10">
        <f t="shared" si="20"/>
        <v>247.2</v>
      </c>
      <c r="K137" s="11">
        <f t="shared" si="21"/>
        <v>123.6</v>
      </c>
    </row>
    <row r="138" spans="2:11" ht="30.6" customHeight="1">
      <c r="B138" s="119"/>
      <c r="C138" s="127"/>
      <c r="D138" s="3" t="s">
        <v>91</v>
      </c>
      <c r="E138" s="54">
        <v>61</v>
      </c>
      <c r="F138" s="143">
        <v>154</v>
      </c>
      <c r="G138" s="54">
        <v>1</v>
      </c>
      <c r="H138" s="4">
        <f t="shared" ref="H138:H140" si="33">+F138</f>
        <v>154</v>
      </c>
      <c r="I138" s="9">
        <f t="shared" si="19"/>
        <v>30.8</v>
      </c>
      <c r="J138" s="10">
        <f t="shared" si="20"/>
        <v>184.8</v>
      </c>
      <c r="K138" s="11">
        <f t="shared" si="21"/>
        <v>92.4</v>
      </c>
    </row>
    <row r="139" spans="2:11" ht="30.6" customHeight="1">
      <c r="B139" s="119"/>
      <c r="C139" s="127"/>
      <c r="D139" s="3" t="s">
        <v>124</v>
      </c>
      <c r="E139" s="54">
        <v>7</v>
      </c>
      <c r="F139" s="143">
        <v>22</v>
      </c>
      <c r="G139" s="54">
        <v>2</v>
      </c>
      <c r="H139" s="4">
        <f t="shared" si="33"/>
        <v>22</v>
      </c>
      <c r="I139" s="9">
        <f t="shared" si="19"/>
        <v>4.4000000000000004</v>
      </c>
      <c r="J139" s="10">
        <f t="shared" si="20"/>
        <v>26.4</v>
      </c>
      <c r="K139" s="11">
        <f t="shared" si="21"/>
        <v>13.2</v>
      </c>
    </row>
    <row r="140" spans="2:11" ht="30.6" customHeight="1" thickBot="1">
      <c r="B140" s="124"/>
      <c r="C140" s="127"/>
      <c r="D140" s="7" t="s">
        <v>140</v>
      </c>
      <c r="E140" s="68">
        <v>32</v>
      </c>
      <c r="F140" s="154">
        <v>87</v>
      </c>
      <c r="G140" s="68">
        <v>1</v>
      </c>
      <c r="H140" s="12">
        <f t="shared" si="33"/>
        <v>87</v>
      </c>
      <c r="I140" s="9">
        <f t="shared" si="19"/>
        <v>17.399999999999999</v>
      </c>
      <c r="J140" s="10">
        <f t="shared" si="20"/>
        <v>104.4</v>
      </c>
      <c r="K140" s="11">
        <f t="shared" si="21"/>
        <v>52.2</v>
      </c>
    </row>
    <row r="141" spans="2:11" s="8" customFormat="1" ht="30.6" customHeight="1" thickBot="1">
      <c r="B141" s="114" t="s">
        <v>39</v>
      </c>
      <c r="C141" s="114"/>
      <c r="D141" s="114"/>
      <c r="E141" s="81">
        <f>SUM(E137:E140)</f>
        <v>181</v>
      </c>
      <c r="F141" s="155">
        <f>SUM(F137:F140)</f>
        <v>469</v>
      </c>
      <c r="G141" s="46">
        <f>G137+G138+G139+G140</f>
        <v>5</v>
      </c>
      <c r="H141" s="46">
        <f>+F141</f>
        <v>469</v>
      </c>
      <c r="I141" s="31">
        <f t="shared" si="19"/>
        <v>93.8</v>
      </c>
      <c r="J141" s="32">
        <f t="shared" si="20"/>
        <v>562.79999999999995</v>
      </c>
      <c r="K141" s="33">
        <f t="shared" si="21"/>
        <v>281.39999999999998</v>
      </c>
    </row>
    <row r="142" spans="2:11" s="8" customFormat="1" ht="30.6" customHeight="1" thickBot="1">
      <c r="B142" s="131" t="s">
        <v>144</v>
      </c>
      <c r="C142" s="131"/>
      <c r="D142" s="131"/>
      <c r="E142" s="82">
        <f>+E19+E21+E23+E28+E31+E34+E40+E44+E46+E52+E59+E72+E80+E87+E95+E105+E114+E118+E123+E128+E134+E136+E141</f>
        <v>3794</v>
      </c>
      <c r="F142" s="156">
        <f>+F19+F21+F23+F28+F31+F34+F40+F44+F46+F52+F59+F72+F80+F87+F95+F105+F114+F118+F123+F128+F134+F136+F141</f>
        <v>9875</v>
      </c>
      <c r="G142" s="26">
        <f>+G19+G21+G23+G28+G31+G34+G40+G44+G46+G52+G59+G72+G80+G87+G95+G105+G114+G118+G123+G128+G134+G136+G141</f>
        <v>82</v>
      </c>
      <c r="H142" s="26">
        <f>+F142</f>
        <v>9875</v>
      </c>
      <c r="I142" s="27">
        <f t="shared" si="19"/>
        <v>1975</v>
      </c>
      <c r="J142" s="27">
        <f t="shared" si="20"/>
        <v>11850</v>
      </c>
      <c r="K142" s="28">
        <f t="shared" si="21"/>
        <v>5925</v>
      </c>
    </row>
    <row r="143" spans="2:11" s="8" customFormat="1" ht="30.6" customHeight="1" thickBot="1">
      <c r="B143" s="90"/>
      <c r="C143" s="90"/>
      <c r="D143" s="90"/>
      <c r="E143" s="89"/>
      <c r="F143" s="89"/>
      <c r="G143" s="89"/>
      <c r="H143" s="89"/>
      <c r="I143" s="91"/>
      <c r="J143" s="91"/>
      <c r="K143" s="92"/>
    </row>
    <row r="144" spans="2:11" ht="30.6" customHeight="1" thickBot="1">
      <c r="B144" s="104" t="s">
        <v>177</v>
      </c>
      <c r="C144" s="105"/>
      <c r="D144" s="105"/>
      <c r="E144" s="105"/>
      <c r="F144" s="105"/>
      <c r="G144" s="105"/>
      <c r="H144" s="105"/>
      <c r="I144" s="105"/>
      <c r="J144" s="105"/>
      <c r="K144" s="106"/>
    </row>
    <row r="145" spans="2:11" ht="66" customHeight="1">
      <c r="B145" s="83" t="s">
        <v>0</v>
      </c>
      <c r="C145" s="23" t="s">
        <v>176</v>
      </c>
      <c r="D145" s="23" t="s">
        <v>173</v>
      </c>
      <c r="E145" s="2" t="s">
        <v>141</v>
      </c>
      <c r="F145" s="2" t="s">
        <v>142</v>
      </c>
      <c r="G145" s="2" t="s">
        <v>150</v>
      </c>
      <c r="H145" s="2" t="s">
        <v>19</v>
      </c>
      <c r="I145" s="2" t="s">
        <v>168</v>
      </c>
      <c r="J145" s="2" t="s">
        <v>169</v>
      </c>
      <c r="K145" s="84" t="s">
        <v>170</v>
      </c>
    </row>
    <row r="146" spans="2:11" ht="23.4" customHeight="1">
      <c r="B146" s="53">
        <v>1</v>
      </c>
      <c r="C146" s="62" t="s">
        <v>13</v>
      </c>
      <c r="D146" s="63" t="s">
        <v>32</v>
      </c>
      <c r="E146" s="58">
        <v>420</v>
      </c>
      <c r="F146" s="157">
        <v>899</v>
      </c>
      <c r="G146" s="59">
        <v>20</v>
      </c>
      <c r="H146" s="58">
        <f>+F146</f>
        <v>899</v>
      </c>
      <c r="I146" s="60">
        <f>H146*20/100</f>
        <v>179.8</v>
      </c>
      <c r="J146" s="60">
        <f>H146+I146</f>
        <v>1078.8</v>
      </c>
      <c r="K146" s="60">
        <f>J146/2</f>
        <v>539.4</v>
      </c>
    </row>
    <row r="147" spans="2:11" ht="30.6" customHeight="1">
      <c r="B147" s="77">
        <v>2</v>
      </c>
      <c r="C147" s="3" t="s">
        <v>153</v>
      </c>
      <c r="D147" s="3" t="s">
        <v>22</v>
      </c>
      <c r="E147" s="58">
        <v>50</v>
      </c>
      <c r="F147" s="157">
        <v>408</v>
      </c>
      <c r="G147" s="59">
        <v>0</v>
      </c>
      <c r="H147" s="58">
        <f t="shared" ref="H147:H152" si="34">+F147</f>
        <v>408</v>
      </c>
      <c r="I147" s="61">
        <f>H147*20/100</f>
        <v>81.599999999999994</v>
      </c>
      <c r="J147" s="60">
        <f>H147+I147</f>
        <v>489.6</v>
      </c>
      <c r="K147" s="60">
        <f>J147/2</f>
        <v>244.8</v>
      </c>
    </row>
    <row r="148" spans="2:11" ht="30.6" customHeight="1">
      <c r="B148" s="77">
        <v>3</v>
      </c>
      <c r="C148" s="3" t="s">
        <v>178</v>
      </c>
      <c r="D148" s="3" t="s">
        <v>181</v>
      </c>
      <c r="E148" s="59">
        <v>0</v>
      </c>
      <c r="F148" s="157">
        <v>302</v>
      </c>
      <c r="G148" s="59">
        <v>2</v>
      </c>
      <c r="H148" s="58">
        <f t="shared" si="34"/>
        <v>302</v>
      </c>
      <c r="I148" s="60">
        <f t="shared" ref="I148:I152" si="35">H148*20/100</f>
        <v>60.4</v>
      </c>
      <c r="J148" s="60">
        <f t="shared" ref="J148:J152" si="36">H148+I148</f>
        <v>362.4</v>
      </c>
      <c r="K148" s="60">
        <f t="shared" ref="K148:K152" si="37">J148/2</f>
        <v>181.2</v>
      </c>
    </row>
    <row r="149" spans="2:11" ht="30.6" customHeight="1">
      <c r="B149" s="76">
        <v>4</v>
      </c>
      <c r="C149" s="16" t="s">
        <v>155</v>
      </c>
      <c r="D149" s="64" t="s">
        <v>152</v>
      </c>
      <c r="E149" s="58">
        <v>250</v>
      </c>
      <c r="F149" s="157">
        <v>501</v>
      </c>
      <c r="G149" s="59">
        <v>0</v>
      </c>
      <c r="H149" s="58">
        <f t="shared" si="34"/>
        <v>501</v>
      </c>
      <c r="I149" s="60">
        <f t="shared" si="35"/>
        <v>100.2</v>
      </c>
      <c r="J149" s="60">
        <f t="shared" si="36"/>
        <v>601.20000000000005</v>
      </c>
      <c r="K149" s="60">
        <f t="shared" si="37"/>
        <v>300.60000000000002</v>
      </c>
    </row>
    <row r="150" spans="2:11" ht="30.6" customHeight="1">
      <c r="B150" s="76">
        <v>5</v>
      </c>
      <c r="C150" s="64" t="s">
        <v>154</v>
      </c>
      <c r="D150" s="64" t="s">
        <v>21</v>
      </c>
      <c r="E150" s="58">
        <v>2981</v>
      </c>
      <c r="F150" s="157">
        <v>2989</v>
      </c>
      <c r="G150" s="59">
        <v>34</v>
      </c>
      <c r="H150" s="61">
        <f>+F150</f>
        <v>2989</v>
      </c>
      <c r="I150" s="60">
        <f t="shared" ref="I150" si="38">H150*20/100</f>
        <v>597.79999999999995</v>
      </c>
      <c r="J150" s="60">
        <f t="shared" ref="J150" si="39">H150+I150</f>
        <v>3586.8</v>
      </c>
      <c r="K150" s="60">
        <f t="shared" ref="K150" si="40">J150/2</f>
        <v>1793.4</v>
      </c>
    </row>
    <row r="151" spans="2:11" ht="30.6" customHeight="1">
      <c r="B151" s="77">
        <v>6</v>
      </c>
      <c r="C151" s="3" t="s">
        <v>154</v>
      </c>
      <c r="D151" s="7" t="s">
        <v>174</v>
      </c>
      <c r="E151" s="59">
        <v>0</v>
      </c>
      <c r="F151" s="157">
        <v>0</v>
      </c>
      <c r="G151" s="59">
        <v>0</v>
      </c>
      <c r="H151" s="58">
        <f t="shared" si="34"/>
        <v>0</v>
      </c>
      <c r="I151" s="61">
        <f t="shared" si="35"/>
        <v>0</v>
      </c>
      <c r="J151" s="61">
        <f t="shared" si="36"/>
        <v>0</v>
      </c>
      <c r="K151" s="61">
        <f t="shared" si="37"/>
        <v>0</v>
      </c>
    </row>
    <row r="152" spans="2:11" ht="30.6" customHeight="1">
      <c r="B152" s="77">
        <v>7</v>
      </c>
      <c r="C152" s="3" t="s">
        <v>153</v>
      </c>
      <c r="D152" s="7" t="s">
        <v>175</v>
      </c>
      <c r="E152" s="59">
        <v>0</v>
      </c>
      <c r="F152" s="157">
        <v>0</v>
      </c>
      <c r="G152" s="59">
        <v>0</v>
      </c>
      <c r="H152" s="58">
        <f t="shared" si="34"/>
        <v>0</v>
      </c>
      <c r="I152" s="61">
        <f t="shared" si="35"/>
        <v>0</v>
      </c>
      <c r="J152" s="61">
        <f t="shared" si="36"/>
        <v>0</v>
      </c>
      <c r="K152" s="61">
        <f t="shared" si="37"/>
        <v>0</v>
      </c>
    </row>
    <row r="153" spans="2:11" ht="30.6" customHeight="1">
      <c r="B153" s="99" t="s">
        <v>145</v>
      </c>
      <c r="C153" s="99"/>
      <c r="D153" s="99"/>
      <c r="E153" s="69">
        <f>+E146+E147+E148+E149+E150+E151+E152</f>
        <v>3701</v>
      </c>
      <c r="F153" s="158">
        <f t="shared" ref="F153:K153" si="41">+F146+F147+F148+F149+F150+F151+F152</f>
        <v>5099</v>
      </c>
      <c r="G153" s="69">
        <f t="shared" si="41"/>
        <v>56</v>
      </c>
      <c r="H153" s="69">
        <f t="shared" si="41"/>
        <v>5099</v>
      </c>
      <c r="I153" s="70">
        <f t="shared" si="41"/>
        <v>1019.8</v>
      </c>
      <c r="J153" s="70">
        <f t="shared" si="41"/>
        <v>6118.8</v>
      </c>
      <c r="K153" s="85">
        <f t="shared" si="41"/>
        <v>3059.4</v>
      </c>
    </row>
    <row r="154" spans="2:11" ht="26.4" customHeight="1">
      <c r="B154" s="100" t="s">
        <v>146</v>
      </c>
      <c r="C154" s="100"/>
      <c r="D154" s="100"/>
      <c r="E154" s="47">
        <f t="shared" ref="E154:K154" si="42">E142+E153</f>
        <v>7495</v>
      </c>
      <c r="F154" s="159">
        <f t="shared" si="42"/>
        <v>14974</v>
      </c>
      <c r="G154" s="47">
        <f t="shared" si="42"/>
        <v>138</v>
      </c>
      <c r="H154" s="47">
        <f t="shared" si="42"/>
        <v>14974</v>
      </c>
      <c r="I154" s="47">
        <f t="shared" si="42"/>
        <v>2994.8</v>
      </c>
      <c r="J154" s="47">
        <f t="shared" si="42"/>
        <v>17968.8</v>
      </c>
      <c r="K154" s="47">
        <f t="shared" si="42"/>
        <v>8984.4</v>
      </c>
    </row>
    <row r="156" spans="2:11" ht="23.4" customHeight="1">
      <c r="B156" s="93" t="s">
        <v>147</v>
      </c>
      <c r="C156" s="1" t="s">
        <v>148</v>
      </c>
      <c r="D156" s="1"/>
      <c r="E156" s="1"/>
      <c r="F156" s="1"/>
      <c r="G156" s="1"/>
      <c r="H156" s="1"/>
      <c r="I156" s="1"/>
      <c r="J156" s="1"/>
    </row>
    <row r="157" spans="2:11" ht="16.8" customHeight="1">
      <c r="B157" s="93"/>
      <c r="C157" s="1" t="s">
        <v>149</v>
      </c>
      <c r="D157" s="1"/>
      <c r="E157" s="1"/>
      <c r="F157" s="1"/>
      <c r="G157" s="1"/>
      <c r="H157" s="1"/>
      <c r="I157" s="1"/>
      <c r="J157" s="1"/>
    </row>
    <row r="158" spans="2:11" ht="19.8" customHeight="1">
      <c r="B158" s="93"/>
      <c r="C158" s="1" t="s">
        <v>151</v>
      </c>
      <c r="D158" s="1"/>
      <c r="E158" s="1"/>
      <c r="F158" s="1"/>
      <c r="G158" s="1"/>
      <c r="H158" s="1"/>
      <c r="I158" s="1"/>
      <c r="J158" s="1"/>
    </row>
    <row r="159" spans="2:11" ht="15" customHeight="1">
      <c r="C159" s="1"/>
      <c r="D159" s="1"/>
      <c r="E159" s="1"/>
      <c r="F159" s="1"/>
      <c r="G159" s="1"/>
      <c r="H159" s="1"/>
      <c r="I159" s="1"/>
      <c r="J159" s="1"/>
    </row>
    <row r="160" spans="2:11" ht="27.6" customHeight="1">
      <c r="B160" s="71">
        <v>1</v>
      </c>
      <c r="C160" s="94" t="s">
        <v>179</v>
      </c>
      <c r="D160" s="94"/>
      <c r="E160" s="94"/>
      <c r="F160" s="94"/>
      <c r="G160" s="72">
        <v>63845</v>
      </c>
      <c r="H160" s="75" t="s">
        <v>185</v>
      </c>
    </row>
    <row r="161" spans="1:11" ht="23.4" customHeight="1">
      <c r="B161" s="71">
        <v>2</v>
      </c>
      <c r="C161" s="94" t="s">
        <v>180</v>
      </c>
      <c r="D161" s="94"/>
      <c r="E161" s="94"/>
      <c r="F161" s="94"/>
      <c r="G161" s="73">
        <f>+F154*G160</f>
        <v>956015030</v>
      </c>
      <c r="H161" s="75" t="s">
        <v>185</v>
      </c>
    </row>
    <row r="162" spans="1:11" ht="23.4" customHeight="1">
      <c r="B162" s="71">
        <v>3</v>
      </c>
      <c r="C162" s="94" t="s">
        <v>187</v>
      </c>
      <c r="D162" s="94"/>
      <c r="E162" s="94"/>
      <c r="F162" s="94"/>
      <c r="G162" s="73">
        <f>+G161-G163</f>
        <v>477496755</v>
      </c>
      <c r="H162" s="75" t="s">
        <v>185</v>
      </c>
    </row>
    <row r="163" spans="1:11" ht="28.2" customHeight="1">
      <c r="B163" s="71">
        <v>4</v>
      </c>
      <c r="C163" s="95" t="s">
        <v>186</v>
      </c>
      <c r="D163" s="95"/>
      <c r="E163" s="95"/>
      <c r="F163" s="95"/>
      <c r="G163" s="74">
        <f>+E154*G160</f>
        <v>478518275</v>
      </c>
      <c r="H163" s="75" t="s">
        <v>185</v>
      </c>
    </row>
    <row r="164" spans="1:11" ht="13.8" customHeight="1">
      <c r="B164" s="65"/>
      <c r="C164" s="66"/>
      <c r="D164" s="65"/>
      <c r="E164" s="67"/>
    </row>
    <row r="165" spans="1:11" ht="13.8" customHeight="1"/>
    <row r="166" spans="1:11" ht="19.2" customHeight="1">
      <c r="A166" s="96" t="s">
        <v>188</v>
      </c>
      <c r="B166" s="96"/>
      <c r="C166" s="96"/>
      <c r="D166" s="96"/>
      <c r="E166" s="96"/>
      <c r="F166" s="96"/>
      <c r="G166" s="96"/>
      <c r="H166" s="96"/>
      <c r="I166" s="96"/>
      <c r="J166" s="96"/>
      <c r="K166" s="96"/>
    </row>
    <row r="167" spans="1:11" ht="19.2" customHeight="1">
      <c r="A167" s="97" t="s">
        <v>189</v>
      </c>
      <c r="B167" s="97"/>
      <c r="C167" s="97"/>
      <c r="D167" s="97"/>
      <c r="E167" s="97"/>
      <c r="F167" s="97"/>
      <c r="G167" s="97"/>
      <c r="H167" s="97"/>
      <c r="I167" s="97"/>
      <c r="J167" s="97"/>
      <c r="K167" s="97"/>
    </row>
    <row r="168" spans="1:11" ht="15.6">
      <c r="B168" s="86"/>
      <c r="C168" s="86"/>
      <c r="D168" s="88"/>
      <c r="E168" s="86"/>
      <c r="F168" s="86"/>
      <c r="G168" s="86"/>
      <c r="H168" s="86"/>
    </row>
    <row r="169" spans="1:11" ht="15.6">
      <c r="B169" s="86"/>
      <c r="C169" s="86"/>
      <c r="D169" s="88"/>
      <c r="E169" s="86"/>
      <c r="F169" s="86"/>
      <c r="G169" s="86"/>
      <c r="H169" s="86"/>
    </row>
    <row r="170" spans="1:11" ht="15.6">
      <c r="B170" s="86"/>
      <c r="C170" s="86"/>
      <c r="D170" s="88"/>
      <c r="E170" s="86"/>
      <c r="F170" s="86"/>
      <c r="G170" s="86"/>
      <c r="H170" s="86"/>
    </row>
    <row r="171" spans="1:11" ht="29.4" customHeight="1">
      <c r="A171" s="98" t="s">
        <v>190</v>
      </c>
      <c r="B171" s="98"/>
      <c r="C171" s="98"/>
      <c r="D171" s="98"/>
      <c r="E171" s="98"/>
      <c r="F171" s="98"/>
      <c r="G171" s="98"/>
      <c r="H171" s="98"/>
      <c r="I171" s="98"/>
      <c r="J171" s="98"/>
      <c r="K171" s="98"/>
    </row>
    <row r="172" spans="1:11" ht="21.6" customHeight="1">
      <c r="A172" s="97" t="s">
        <v>191</v>
      </c>
      <c r="B172" s="97"/>
      <c r="C172" s="97"/>
      <c r="D172" s="97"/>
      <c r="E172" s="97"/>
      <c r="F172" s="97"/>
      <c r="G172" s="97"/>
      <c r="H172" s="97"/>
      <c r="I172" s="97"/>
      <c r="J172" s="97"/>
      <c r="K172" s="97"/>
    </row>
    <row r="173" spans="1:11" ht="17.399999999999999">
      <c r="D173" s="87"/>
    </row>
  </sheetData>
  <mergeCells count="78">
    <mergeCell ref="B11:K11"/>
    <mergeCell ref="B10:K10"/>
    <mergeCell ref="B142:D142"/>
    <mergeCell ref="C137:C140"/>
    <mergeCell ref="B137:B140"/>
    <mergeCell ref="B129:B133"/>
    <mergeCell ref="C129:C133"/>
    <mergeCell ref="B136:D136"/>
    <mergeCell ref="B134:D134"/>
    <mergeCell ref="B141:D141"/>
    <mergeCell ref="B14:K14"/>
    <mergeCell ref="C16:C18"/>
    <mergeCell ref="B16:B18"/>
    <mergeCell ref="B96:B104"/>
    <mergeCell ref="B72:D72"/>
    <mergeCell ref="B59:D59"/>
    <mergeCell ref="C60:C71"/>
    <mergeCell ref="B88:B94"/>
    <mergeCell ref="C88:C94"/>
    <mergeCell ref="B81:B86"/>
    <mergeCell ref="C81:C86"/>
    <mergeCell ref="B73:B79"/>
    <mergeCell ref="C73:C79"/>
    <mergeCell ref="B60:B71"/>
    <mergeCell ref="B52:D52"/>
    <mergeCell ref="B47:B51"/>
    <mergeCell ref="C47:C51"/>
    <mergeCell ref="B53:B58"/>
    <mergeCell ref="C53:C58"/>
    <mergeCell ref="B24:B27"/>
    <mergeCell ref="C24:C27"/>
    <mergeCell ref="B28:D28"/>
    <mergeCell ref="B44:D44"/>
    <mergeCell ref="B40:D40"/>
    <mergeCell ref="B34:D34"/>
    <mergeCell ref="B41:B43"/>
    <mergeCell ref="C41:C43"/>
    <mergeCell ref="C32:C33"/>
    <mergeCell ref="B35:B39"/>
    <mergeCell ref="C35:C39"/>
    <mergeCell ref="B114:D114"/>
    <mergeCell ref="B119:B122"/>
    <mergeCell ref="C119:C122"/>
    <mergeCell ref="B95:D95"/>
    <mergeCell ref="B80:D80"/>
    <mergeCell ref="C96:C104"/>
    <mergeCell ref="C124:C127"/>
    <mergeCell ref="B115:B117"/>
    <mergeCell ref="C115:C117"/>
    <mergeCell ref="B123:D123"/>
    <mergeCell ref="B118:D118"/>
    <mergeCell ref="B13:K13"/>
    <mergeCell ref="B144:K144"/>
    <mergeCell ref="B19:D19"/>
    <mergeCell ref="B87:D87"/>
    <mergeCell ref="C29:C30"/>
    <mergeCell ref="B29:B30"/>
    <mergeCell ref="B31:D31"/>
    <mergeCell ref="B21:D21"/>
    <mergeCell ref="B23:D23"/>
    <mergeCell ref="B46:D46"/>
    <mergeCell ref="B32:B33"/>
    <mergeCell ref="B105:D105"/>
    <mergeCell ref="C106:C113"/>
    <mergeCell ref="B106:B113"/>
    <mergeCell ref="B128:D128"/>
    <mergeCell ref="B124:B127"/>
    <mergeCell ref="A166:K166"/>
    <mergeCell ref="A167:K167"/>
    <mergeCell ref="A171:K171"/>
    <mergeCell ref="A172:K172"/>
    <mergeCell ref="B153:D153"/>
    <mergeCell ref="B154:D154"/>
    <mergeCell ref="B156:B158"/>
    <mergeCell ref="C160:F160"/>
    <mergeCell ref="C161:F161"/>
    <mergeCell ref="C162:F162"/>
    <mergeCell ref="C163:F163"/>
  </mergeCells>
  <phoneticPr fontId="11" type="noConversion"/>
  <pageMargins left="0.25" right="0.25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 kits césar HN, HP, HD 2026</vt:lpstr>
      <vt:lpstr>_4._Ngouri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Aliace Djitaingar</dc:creator>
  <cp:lastModifiedBy>Aliace Djitaingar</cp:lastModifiedBy>
  <cp:lastPrinted>2026-02-23T07:39:30Z</cp:lastPrinted>
  <dcterms:created xsi:type="dcterms:W3CDTF">2025-05-21T11:56:54Z</dcterms:created>
  <dcterms:modified xsi:type="dcterms:W3CDTF">2026-04-09T13:37:15Z</dcterms:modified>
</cp:coreProperties>
</file>